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mer Torneo ´25" sheetId="1" r:id="rId4"/>
    <sheet state="visible" name="Segundo Torneo ´25" sheetId="2" r:id="rId5"/>
  </sheets>
  <definedNames/>
  <calcPr/>
  <extLst>
    <ext uri="GoogleSheetsCustomDataVersion2">
      <go:sheetsCustomData xmlns:go="http://customooxmlschemas.google.com/" r:id="rId6" roundtripDataChecksum="Bq5wew+41VeXd0zw/jQ9t2A6QLTvo6GWvcJzi/xDjlA="/>
    </ext>
  </extLst>
</workbook>
</file>

<file path=xl/sharedStrings.xml><?xml version="1.0" encoding="utf-8"?>
<sst xmlns="http://schemas.openxmlformats.org/spreadsheetml/2006/main" count="931" uniqueCount="95">
  <si>
    <t>PAREJAS</t>
  </si>
  <si>
    <t>CONFORMACIÓN DE LAS ZONAS</t>
  </si>
  <si>
    <t>ZONA</t>
  </si>
  <si>
    <t>Nro.</t>
  </si>
  <si>
    <t>ZONA A</t>
  </si>
  <si>
    <t>ZONA B</t>
  </si>
  <si>
    <t>ALDOSIVI (M.D.P.)</t>
  </si>
  <si>
    <t>A</t>
  </si>
  <si>
    <t>ARGENTINOS JRS.</t>
  </si>
  <si>
    <t>PLATENSE</t>
  </si>
  <si>
    <t>SAN MARTÍN (S.J.)</t>
  </si>
  <si>
    <t>ARSENAL F.C.</t>
  </si>
  <si>
    <t>B</t>
  </si>
  <si>
    <t>AT. TUCUMÁN</t>
  </si>
  <si>
    <t>CTRAL.CÓRDOBA (S.E.)</t>
  </si>
  <si>
    <t>PLATENSE / TIGRE</t>
  </si>
  <si>
    <t>TIGRE / PLATENSE</t>
  </si>
  <si>
    <t>SARMIENTO / BCAS. CTRAL.</t>
  </si>
  <si>
    <t>BCAS. CTRAL. / SARMIENTO</t>
  </si>
  <si>
    <t>BANFIELD</t>
  </si>
  <si>
    <t>LANÚS</t>
  </si>
  <si>
    <t>TIGRE</t>
  </si>
  <si>
    <t>SARMIENTO</t>
  </si>
  <si>
    <t>BARRACAS CTRAL.</t>
  </si>
  <si>
    <t>BOCA JRS.</t>
  </si>
  <si>
    <t>BELGRANO (CBA.)</t>
  </si>
  <si>
    <t>TALLERES (CBA.)</t>
  </si>
  <si>
    <t>COLÓN</t>
  </si>
  <si>
    <t>RIVER PLATE</t>
  </si>
  <si>
    <t>CTRAL. CBA. (S.E.)</t>
  </si>
  <si>
    <t>DEF. Y JUSTICIA</t>
  </si>
  <si>
    <t>DEP. RIESTRA</t>
  </si>
  <si>
    <t>ESTUDIANTES DE L.P.</t>
  </si>
  <si>
    <t>G. Y ESGRIMA L.P.</t>
  </si>
  <si>
    <t>GODOY CRUZ (MZA.)</t>
  </si>
  <si>
    <t>INDEPENDIENTE R. (MZA.)</t>
  </si>
  <si>
    <t>HURACÁN</t>
  </si>
  <si>
    <t>SAN LORENZO DE A.</t>
  </si>
  <si>
    <t>INDEPENDIENTE</t>
  </si>
  <si>
    <t>RACING CLUB</t>
  </si>
  <si>
    <t>INSTITUTO A.C. CBA.</t>
  </si>
  <si>
    <t>UNIÓN</t>
  </si>
  <si>
    <t>N.O. BOYS</t>
  </si>
  <si>
    <t>ROSARIO CTRAL.</t>
  </si>
  <si>
    <t>VÉLEZ SARSFIELD</t>
  </si>
  <si>
    <t>PATRONATO (P.)</t>
  </si>
  <si>
    <t>Fecha 1 - 26/01/2025</t>
  </si>
  <si>
    <t>Fecha 1</t>
  </si>
  <si>
    <t>LIBRE</t>
  </si>
  <si>
    <t>c.</t>
  </si>
  <si>
    <t>1 a 8</t>
  </si>
  <si>
    <t>9 a 16</t>
  </si>
  <si>
    <t>INTERZONAL</t>
  </si>
  <si>
    <t>Fecha 2 - MIE. 29/01/2025</t>
  </si>
  <si>
    <t>Fecha 2</t>
  </si>
  <si>
    <t>1 - 9</t>
  </si>
  <si>
    <t>2 - 10</t>
  </si>
  <si>
    <t>3 - 11</t>
  </si>
  <si>
    <t>4 - 12</t>
  </si>
  <si>
    <t>5 - 13</t>
  </si>
  <si>
    <t>6 - 14</t>
  </si>
  <si>
    <t>7 - 15</t>
  </si>
  <si>
    <t>8 - 16</t>
  </si>
  <si>
    <t>Fecha 3 - 02/02/2025</t>
  </si>
  <si>
    <t>Fecha 3</t>
  </si>
  <si>
    <t>Fecha 4 - 09/02/22025</t>
  </si>
  <si>
    <t>Fecha 4</t>
  </si>
  <si>
    <t>Fecha 5 - MIE. 12/02/2025</t>
  </si>
  <si>
    <t>Fecha 5</t>
  </si>
  <si>
    <t>Fecha 6 - 16/02/2025</t>
  </si>
  <si>
    <t>Fecha 6</t>
  </si>
  <si>
    <t>Fecha 7 - 23/02/2025</t>
  </si>
  <si>
    <t>Fecha 7</t>
  </si>
  <si>
    <t>Fecha 8 - 02/03/2025</t>
  </si>
  <si>
    <t>Fecha 8</t>
  </si>
  <si>
    <t>LANUS</t>
  </si>
  <si>
    <t>CTRAL. CÓRDOBA (S.E.)</t>
  </si>
  <si>
    <t>SAN MARTIN (S.J.)</t>
  </si>
  <si>
    <t>Fecha 9 - 09/03/2025</t>
  </si>
  <si>
    <t>Fecha 9</t>
  </si>
  <si>
    <t>Fecha 10 - 16/03/2025</t>
  </si>
  <si>
    <t>Fecha 10</t>
  </si>
  <si>
    <t>Fecha 11 - 30/03/2025</t>
  </si>
  <si>
    <t>Fecha 11</t>
  </si>
  <si>
    <t>Fecha 12 - 06/04/2025</t>
  </si>
  <si>
    <t>Fecha 12</t>
  </si>
  <si>
    <t>Fecha 13 - 13/04/2025</t>
  </si>
  <si>
    <t>Fecha 13</t>
  </si>
  <si>
    <t>Fecha 14 - 20/04/2025</t>
  </si>
  <si>
    <t>Fecha 14</t>
  </si>
  <si>
    <t>Fecha 15 - 27/04/2025</t>
  </si>
  <si>
    <t>Fecha 15</t>
  </si>
  <si>
    <t>Fecha 16 - 04/05/2025</t>
  </si>
  <si>
    <t>Fecha 16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</si>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</sst>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5">
    <font>
      <sz val="10.0"/>
      <color rgb="FF000000"/>
      <name val="Open Sans"/>
      <scheme val="minor"/>
    </font>
    <font>
      <color rgb="FF000000"/>
      <name val="Open Sans"/>
      <scheme val="minor"/>
    </font>
    <font>
      <b/>
      <u/>
      <sz val="22.0"/>
      <color rgb="FF000000"/>
      <name val="Lustria"/>
    </font>
    <font>
      <sz val="10.0"/>
      <color rgb="FF000000"/>
      <name val="Open Sans"/>
    </font>
    <font>
      <b/>
      <sz val="21.0"/>
      <color rgb="FF000000"/>
      <name val="Uni Neue Bold"/>
    </font>
    <font>
      <b/>
      <u/>
      <sz val="10.0"/>
      <color rgb="FF000000"/>
      <name val="Open Sans"/>
    </font>
    <font>
      <b/>
      <sz val="14.0"/>
      <color rgb="FF000000"/>
      <name val="Uni Neue Bold"/>
    </font>
    <font>
      <sz val="12.0"/>
      <color rgb="FF000000"/>
      <name val="Uni Neue Book"/>
    </font>
    <font>
      <b/>
      <sz val="18.0"/>
      <color rgb="FF000000"/>
      <name val="Uni Neue Bold"/>
    </font>
    <font>
      <sz val="14.0"/>
      <color rgb="FF000000"/>
      <name val="Uni Neue Bold"/>
    </font>
    <font>
      <b/>
      <sz val="15.0"/>
      <color rgb="FF000000"/>
      <name val="Uni Neue Bold"/>
    </font>
    <font>
      <sz val="11.0"/>
      <color rgb="FF000000"/>
      <name val="Uni Neue Bold"/>
    </font>
    <font>
      <sz val="21.0"/>
      <color rgb="FF000000"/>
      <name val="Uni Neue Bold"/>
    </font>
    <font>
      <sz val="12.0"/>
      <color rgb="FF000000"/>
      <name val="Uni Neue Bold"/>
    </font>
    <font>
      <sz val="14.0"/>
      <color rgb="FF000000"/>
      <name val="Calibri"/>
    </font>
    <font>
      <sz val="22.0"/>
      <color rgb="FF000000"/>
      <name val="Lustria"/>
    </font>
    <font>
      <sz val="21.0"/>
      <color rgb="FF000000"/>
      <name val="Uni Neue Book"/>
    </font>
    <font>
      <b/>
      <sz val="10.0"/>
      <color rgb="FF000000"/>
      <name val="Open Sans"/>
    </font>
    <font>
      <b/>
      <i/>
      <sz val="25.0"/>
      <color rgb="FF000000"/>
      <name val="Calibri"/>
    </font>
    <font>
      <b/>
      <sz val="18.0"/>
      <color rgb="FF000000"/>
      <name val="Verdana"/>
    </font>
    <font>
      <b/>
      <sz val="20.0"/>
      <color rgb="FF000000"/>
      <name val="Calibri"/>
    </font>
    <font>
      <sz val="20.0"/>
      <color rgb="FF000000"/>
      <name val="Calibri"/>
    </font>
    <font>
      <sz val="18.0"/>
      <color rgb="FF000000"/>
      <name val="Calibri"/>
    </font>
    <font>
      <sz val="8.0"/>
      <color rgb="FF000000"/>
      <name val="Verdana"/>
    </font>
    <font>
      <sz val="9.0"/>
      <color rgb="FF000000"/>
      <name val="Arial"/>
    </font>
    <font>
      <i/>
      <sz val="10.0"/>
      <color rgb="FF000000"/>
      <name val="Verdana"/>
    </font>
    <font>
      <i/>
      <sz val="8.0"/>
      <color rgb="FF000000"/>
      <name val="Verdana"/>
    </font>
    <font>
      <b/>
      <u/>
      <sz val="22.0"/>
      <color theme="0"/>
      <name val="Lustria"/>
    </font>
    <font>
      <sz val="10.0"/>
      <color theme="0"/>
      <name val="Open Sans"/>
    </font>
    <font>
      <b/>
      <sz val="21.0"/>
      <color theme="0"/>
      <name val="Uni Neue Bold"/>
    </font>
    <font>
      <b/>
      <u/>
      <sz val="10.0"/>
      <color theme="0"/>
      <name val="Open Sans"/>
    </font>
    <font>
      <b/>
      <sz val="14.0"/>
      <color theme="0"/>
      <name val="Uni Neue Bold"/>
    </font>
    <font>
      <sz val="12.0"/>
      <color theme="0"/>
      <name val="Uni Neue Book"/>
    </font>
    <font>
      <b/>
      <sz val="18.0"/>
      <color theme="0"/>
      <name val="Uni Neue Bold"/>
    </font>
    <font>
      <sz val="14.0"/>
      <color theme="0"/>
      <name val="Uni Neue Bold"/>
    </font>
    <font>
      <b/>
      <sz val="15.0"/>
      <color theme="0"/>
      <name val="Uni Neue Bold"/>
    </font>
    <font>
      <sz val="11.0"/>
      <color theme="1"/>
      <name val="Uni Neue Bold"/>
    </font>
    <font>
      <sz val="21.0"/>
      <color theme="0"/>
      <name val="Uni Neue Bold"/>
    </font>
    <font>
      <sz val="12.0"/>
      <color theme="0"/>
      <name val="Uni Neue Bold"/>
    </font>
    <font>
      <sz val="14.0"/>
      <color theme="0"/>
      <name val="Calibri"/>
    </font>
    <font>
      <sz val="11.0"/>
      <color theme="0"/>
      <name val="Uni Neue Bold"/>
    </font>
    <font>
      <sz val="10.0"/>
      <color theme="1"/>
      <name val="Open Sans"/>
    </font>
    <font>
      <sz val="22.0"/>
      <color theme="0"/>
      <name val="Lustria"/>
    </font>
    <font>
      <sz val="21.0"/>
      <color theme="0"/>
      <name val="Uni Neue Book"/>
    </font>
    <font>
      <b/>
      <sz val="10.0"/>
      <color theme="0"/>
      <name val="Open Sans"/>
    </font>
    <font>
      <b/>
      <i/>
      <sz val="25.0"/>
      <color theme="0"/>
      <name val="Calibri"/>
    </font>
    <font>
      <b/>
      <sz val="18.0"/>
      <color theme="0"/>
      <name val="Verdana"/>
    </font>
    <font>
      <sz val="20.0"/>
      <color theme="0"/>
      <name val="Calibri"/>
    </font>
    <font>
      <b/>
      <sz val="20.0"/>
      <color theme="0"/>
      <name val="Calibri"/>
    </font>
    <font>
      <b/>
      <sz val="18.0"/>
      <color rgb="FFFFC000"/>
      <name val="Verdana"/>
    </font>
    <font>
      <sz val="18.0"/>
      <color theme="0"/>
      <name val="Calibri"/>
    </font>
    <font>
      <sz val="8.0"/>
      <color theme="0"/>
      <name val="Verdana"/>
    </font>
    <font>
      <i/>
      <sz val="10.0"/>
      <color theme="0"/>
      <name val="Verdana"/>
    </font>
    <font>
      <i/>
      <sz val="8.0"/>
      <color theme="0"/>
      <name val="Verdana"/>
    </font>
    <font>
      <sz val="9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  <fill>
      <patternFill patternType="solid">
        <fgColor rgb="FF595959"/>
        <bgColor rgb="FF595959"/>
      </patternFill>
    </fill>
  </fills>
  <borders count="4">
    <border/>
    <border>
      <left/>
      <right/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1" fillId="2" fontId="6" numFmtId="0" xfId="0" applyAlignment="1" applyBorder="1" applyFill="1" applyFont="1">
      <alignment horizontal="center" vertical="center"/>
    </xf>
    <xf borderId="1" fillId="2" fontId="7" numFmtId="0" xfId="0" applyAlignment="1" applyBorder="1" applyFont="1">
      <alignment horizontal="center"/>
    </xf>
    <xf borderId="1" fillId="2" fontId="8" numFmtId="0" xfId="0" applyAlignment="1" applyBorder="1" applyFont="1">
      <alignment horizontal="center" vertical="center"/>
    </xf>
    <xf borderId="1" fillId="2" fontId="9" numFmtId="0" xfId="0" applyBorder="1" applyFont="1"/>
    <xf borderId="0" fillId="0" fontId="10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7" numFmtId="0" xfId="0" applyFont="1"/>
    <xf borderId="0" fillId="0" fontId="3" numFmtId="0" xfId="0" applyAlignment="1" applyFont="1">
      <alignment vertical="center"/>
    </xf>
    <xf borderId="0" fillId="0" fontId="11" numFmtId="0" xfId="0" applyAlignment="1" applyFont="1">
      <alignment textRotation="255" vertical="center"/>
    </xf>
    <xf borderId="1" fillId="2" fontId="12" numFmtId="0" xfId="0" applyAlignment="1" applyBorder="1" applyFont="1">
      <alignment horizontal="center" vertical="center"/>
    </xf>
    <xf borderId="1" fillId="2" fontId="12" numFmtId="0" xfId="0" applyAlignment="1" applyBorder="1" applyFont="1">
      <alignment horizontal="left" vertical="center"/>
    </xf>
    <xf borderId="1" fillId="2" fontId="12" numFmtId="0" xfId="0" applyAlignment="1" applyBorder="1" applyFont="1">
      <alignment vertical="center"/>
    </xf>
    <xf borderId="0" fillId="0" fontId="3" numFmtId="16" xfId="0" applyAlignment="1" applyFont="1" applyNumberFormat="1">
      <alignment horizontal="center" vertical="center"/>
    </xf>
    <xf borderId="1" fillId="2" fontId="12" numFmtId="49" xfId="0" applyAlignment="1" applyBorder="1" applyFont="1" applyNumberForma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horizontal="left" vertical="center"/>
    </xf>
    <xf borderId="0" fillId="0" fontId="12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12" numFmtId="49" xfId="0" applyAlignment="1" applyFont="1" applyNumberFormat="1">
      <alignment horizontal="center" vertical="center"/>
    </xf>
    <xf borderId="0" fillId="0" fontId="15" numFmtId="0" xfId="0" applyAlignment="1" applyFont="1">
      <alignment shrinkToFit="0" vertical="center" wrapText="1"/>
    </xf>
    <xf borderId="0" fillId="0" fontId="3" numFmtId="0" xfId="0" applyAlignment="1" applyFont="1">
      <alignment horizont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0" fillId="0" fontId="16" numFmtId="0" xfId="0" applyAlignment="1" applyFont="1">
      <alignment horizontal="left" vertical="center"/>
    </xf>
    <xf borderId="0" fillId="0" fontId="16" numFmtId="0" xfId="0" applyAlignment="1" applyFont="1">
      <alignment vertical="center"/>
    </xf>
    <xf borderId="0" fillId="0" fontId="17" numFmtId="0" xfId="0" applyAlignment="1" applyFont="1">
      <alignment horizontal="center"/>
    </xf>
    <xf borderId="0" fillId="0" fontId="17" numFmtId="0" xfId="0" applyFont="1"/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0" fillId="0" fontId="21" numFmtId="0" xfId="0" applyAlignment="1" applyFont="1">
      <alignment horizontal="center"/>
    </xf>
    <xf borderId="0" fillId="0" fontId="21" numFmtId="0" xfId="0" applyAlignment="1" applyFont="1">
      <alignment horizontal="center" vertical="center"/>
    </xf>
    <xf borderId="0" fillId="0" fontId="14" numFmtId="0" xfId="0" applyFont="1"/>
    <xf borderId="2" fillId="0" fontId="3" numFmtId="0" xfId="0" applyBorder="1" applyFont="1"/>
    <xf borderId="2" fillId="0" fontId="3" numFmtId="0" xfId="0" applyAlignment="1" applyBorder="1" applyFont="1">
      <alignment horizontal="center"/>
    </xf>
    <xf borderId="0" fillId="0" fontId="19" numFmtId="0" xfId="0" applyAlignment="1" applyFont="1">
      <alignment vertical="center"/>
    </xf>
    <xf borderId="0" fillId="0" fontId="19" numFmtId="0" xfId="0" applyAlignment="1" applyFont="1">
      <alignment horizontal="right" vertical="center"/>
    </xf>
    <xf borderId="1" fillId="3" fontId="20" numFmtId="0" xfId="0" applyAlignment="1" applyBorder="1" applyFill="1" applyFont="1">
      <alignment horizontal="center" vertical="center"/>
    </xf>
    <xf borderId="2" fillId="0" fontId="3" numFmtId="49" xfId="0" applyAlignment="1" applyBorder="1" applyFont="1" applyNumberFormat="1">
      <alignment horizontal="center"/>
    </xf>
    <xf borderId="1" fillId="3" fontId="20" numFmtId="0" xfId="0" applyAlignment="1" applyBorder="1" applyFont="1">
      <alignment horizontal="center"/>
    </xf>
    <xf borderId="0" fillId="0" fontId="3" numFmtId="49" xfId="0" applyAlignment="1" applyFont="1" applyNumberFormat="1">
      <alignment horizontal="center"/>
    </xf>
    <xf borderId="3" fillId="0" fontId="17" numFmtId="0" xfId="0" applyBorder="1" applyFont="1"/>
    <xf borderId="3" fillId="0" fontId="17" numFmtId="0" xfId="0" applyAlignment="1" applyBorder="1" applyFont="1">
      <alignment horizontal="center"/>
    </xf>
    <xf borderId="0" fillId="0" fontId="22" numFmtId="0" xfId="0" applyFont="1"/>
    <xf borderId="0" fillId="0" fontId="23" numFmtId="0" xfId="0" applyAlignment="1" applyFont="1">
      <alignment horizontal="center" vertical="center"/>
    </xf>
    <xf borderId="0" fillId="0" fontId="24" numFmtId="0" xfId="0" applyAlignment="1" applyFont="1">
      <alignment vertical="center"/>
    </xf>
    <xf borderId="0" fillId="0" fontId="25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0" fillId="0" fontId="26" numFmtId="3" xfId="0" applyAlignment="1" applyFont="1" applyNumberFormat="1">
      <alignment horizontal="right" vertical="center"/>
    </xf>
    <xf borderId="0" fillId="0" fontId="23" numFmtId="3" xfId="0" applyAlignment="1" applyFont="1" applyNumberFormat="1">
      <alignment horizontal="right" vertical="center"/>
    </xf>
    <xf borderId="0" fillId="0" fontId="27" numFmtId="0" xfId="0" applyAlignment="1" applyFont="1">
      <alignment horizontal="center" shrinkToFit="0" vertical="center" wrapText="1"/>
    </xf>
    <xf borderId="0" fillId="0" fontId="28" numFmtId="0" xfId="0" applyFont="1"/>
    <xf borderId="0" fillId="0" fontId="29" numFmtId="0" xfId="0" applyAlignment="1" applyFont="1">
      <alignment horizontal="center" vertical="center"/>
    </xf>
    <xf borderId="0" fillId="0" fontId="30" numFmtId="0" xfId="0" applyAlignment="1" applyFont="1">
      <alignment horizontal="center"/>
    </xf>
    <xf borderId="1" fillId="2" fontId="31" numFmtId="0" xfId="0" applyAlignment="1" applyBorder="1" applyFont="1">
      <alignment horizontal="center" vertical="center"/>
    </xf>
    <xf borderId="1" fillId="2" fontId="32" numFmtId="0" xfId="0" applyAlignment="1" applyBorder="1" applyFont="1">
      <alignment horizontal="center"/>
    </xf>
    <xf borderId="1" fillId="2" fontId="33" numFmtId="0" xfId="0" applyAlignment="1" applyBorder="1" applyFont="1">
      <alignment horizontal="center" vertical="center"/>
    </xf>
    <xf borderId="1" fillId="2" fontId="34" numFmtId="0" xfId="0" applyBorder="1" applyFont="1"/>
    <xf borderId="0" fillId="0" fontId="35" numFmtId="0" xfId="0" applyAlignment="1" applyFont="1">
      <alignment vertical="center"/>
    </xf>
    <xf borderId="0" fillId="0" fontId="35" numFmtId="0" xfId="0" applyAlignment="1" applyFont="1">
      <alignment horizontal="center" vertical="center"/>
    </xf>
    <xf borderId="0" fillId="0" fontId="31" numFmtId="0" xfId="0" applyAlignment="1" applyFont="1">
      <alignment vertical="center"/>
    </xf>
    <xf borderId="0" fillId="0" fontId="32" numFmtId="0" xfId="0" applyFont="1"/>
    <xf borderId="0" fillId="0" fontId="28" numFmtId="0" xfId="0" applyAlignment="1" applyFont="1">
      <alignment vertical="center"/>
    </xf>
    <xf borderId="0" fillId="0" fontId="36" numFmtId="0" xfId="0" applyAlignment="1" applyFont="1">
      <alignment textRotation="255" vertical="center"/>
    </xf>
    <xf borderId="1" fillId="2" fontId="37" numFmtId="0" xfId="0" applyAlignment="1" applyBorder="1" applyFont="1">
      <alignment horizontal="center" vertical="center"/>
    </xf>
    <xf borderId="1" fillId="2" fontId="37" numFmtId="0" xfId="0" applyAlignment="1" applyBorder="1" applyFont="1">
      <alignment horizontal="left" vertical="center"/>
    </xf>
    <xf borderId="1" fillId="2" fontId="37" numFmtId="0" xfId="0" applyAlignment="1" applyBorder="1" applyFont="1">
      <alignment vertical="center"/>
    </xf>
    <xf borderId="0" fillId="0" fontId="28" numFmtId="16" xfId="0" applyAlignment="1" applyFont="1" applyNumberFormat="1">
      <alignment horizontal="center" vertical="center"/>
    </xf>
    <xf borderId="1" fillId="2" fontId="37" numFmtId="49" xfId="0" applyAlignment="1" applyBorder="1" applyFont="1" applyNumberFormat="1">
      <alignment horizontal="center" vertical="center"/>
    </xf>
    <xf borderId="0" fillId="0" fontId="38" numFmtId="0" xfId="0" applyAlignment="1" applyFont="1">
      <alignment horizontal="center" vertical="center"/>
    </xf>
    <xf borderId="0" fillId="0" fontId="34" numFmtId="0" xfId="0" applyAlignment="1" applyFont="1">
      <alignment horizontal="center" vertical="center"/>
    </xf>
    <xf borderId="0" fillId="0" fontId="39" numFmtId="0" xfId="0" applyAlignment="1" applyFont="1">
      <alignment horizontal="center" vertical="center"/>
    </xf>
    <xf borderId="0" fillId="0" fontId="37" numFmtId="0" xfId="0" applyAlignment="1" applyFont="1">
      <alignment horizontal="center" vertical="center"/>
    </xf>
    <xf borderId="0" fillId="0" fontId="37" numFmtId="0" xfId="0" applyAlignment="1" applyFont="1">
      <alignment horizontal="left" vertical="center"/>
    </xf>
    <xf borderId="0" fillId="0" fontId="37" numFmtId="0" xfId="0" applyAlignment="1" applyFont="1">
      <alignment vertical="center"/>
    </xf>
    <xf borderId="0" fillId="0" fontId="28" numFmtId="0" xfId="0" applyAlignment="1" applyFont="1">
      <alignment horizontal="center" vertical="center"/>
    </xf>
    <xf borderId="0" fillId="0" fontId="37" numFmtId="49" xfId="0" applyAlignment="1" applyFont="1" applyNumberFormat="1">
      <alignment horizontal="center" vertical="center"/>
    </xf>
    <xf borderId="0" fillId="0" fontId="40" numFmtId="0" xfId="0" applyAlignment="1" applyFont="1">
      <alignment textRotation="255" vertical="center"/>
    </xf>
    <xf borderId="0" fillId="0" fontId="41" numFmtId="0" xfId="0" applyFont="1"/>
    <xf borderId="0" fillId="0" fontId="42" numFmtId="0" xfId="0" applyAlignment="1" applyFont="1">
      <alignment shrinkToFit="0" vertical="center" wrapText="1"/>
    </xf>
    <xf borderId="0" fillId="0" fontId="28" numFmtId="0" xfId="0" applyAlignment="1" applyFont="1">
      <alignment horizontal="center"/>
    </xf>
    <xf borderId="0" fillId="0" fontId="32" numFmtId="0" xfId="0" applyAlignment="1" applyFont="1">
      <alignment horizontal="center" vertical="center"/>
    </xf>
    <xf borderId="0" fillId="0" fontId="32" numFmtId="0" xfId="0" applyAlignment="1" applyFont="1">
      <alignment vertical="center"/>
    </xf>
    <xf borderId="0" fillId="0" fontId="43" numFmtId="0" xfId="0" applyAlignment="1" applyFont="1">
      <alignment horizontal="left" vertical="center"/>
    </xf>
    <xf borderId="0" fillId="0" fontId="43" numFmtId="0" xfId="0" applyAlignment="1" applyFont="1">
      <alignment vertical="center"/>
    </xf>
    <xf borderId="0" fillId="0" fontId="44" numFmtId="0" xfId="0" applyAlignment="1" applyFont="1">
      <alignment horizontal="center"/>
    </xf>
    <xf borderId="0" fillId="0" fontId="44" numFmtId="0" xfId="0" applyFont="1"/>
    <xf borderId="0" fillId="0" fontId="45" numFmtId="0" xfId="0" applyAlignment="1" applyFont="1">
      <alignment horizontal="center" vertical="center"/>
    </xf>
    <xf borderId="0" fillId="0" fontId="46" numFmtId="0" xfId="0" applyAlignment="1" applyFont="1">
      <alignment horizontal="center" vertical="center"/>
    </xf>
    <xf borderId="0" fillId="0" fontId="47" numFmtId="0" xfId="0" applyAlignment="1" applyFont="1">
      <alignment horizontal="center" vertical="center"/>
    </xf>
    <xf borderId="0" fillId="0" fontId="47" numFmtId="0" xfId="0" applyAlignment="1" applyFont="1">
      <alignment horizontal="center"/>
    </xf>
    <xf borderId="0" fillId="0" fontId="48" numFmtId="0" xfId="0" applyAlignment="1" applyFont="1">
      <alignment horizontal="center" vertical="center"/>
    </xf>
    <xf borderId="2" fillId="0" fontId="28" numFmtId="0" xfId="0" applyBorder="1" applyFont="1"/>
    <xf borderId="2" fillId="0" fontId="28" numFmtId="0" xfId="0" applyAlignment="1" applyBorder="1" applyFont="1">
      <alignment horizontal="center"/>
    </xf>
    <xf borderId="0" fillId="0" fontId="46" numFmtId="0" xfId="0" applyAlignment="1" applyFont="1">
      <alignment vertical="center"/>
    </xf>
    <xf borderId="0" fillId="0" fontId="49" numFmtId="0" xfId="0" applyAlignment="1" applyFont="1">
      <alignment horizontal="right" vertical="center"/>
    </xf>
    <xf borderId="1" fillId="3" fontId="48" numFmtId="0" xfId="0" applyAlignment="1" applyBorder="1" applyFont="1">
      <alignment horizontal="center" vertical="center"/>
    </xf>
    <xf borderId="2" fillId="0" fontId="28" numFmtId="49" xfId="0" applyAlignment="1" applyBorder="1" applyFont="1" applyNumberFormat="1">
      <alignment horizontal="center"/>
    </xf>
    <xf borderId="1" fillId="3" fontId="48" numFmtId="0" xfId="0" applyAlignment="1" applyBorder="1" applyFont="1">
      <alignment horizontal="center"/>
    </xf>
    <xf borderId="0" fillId="0" fontId="28" numFmtId="49" xfId="0" applyAlignment="1" applyFont="1" applyNumberFormat="1">
      <alignment horizontal="center"/>
    </xf>
    <xf borderId="0" fillId="0" fontId="50" numFmtId="0" xfId="0" applyFont="1"/>
    <xf borderId="3" fillId="0" fontId="44" numFmtId="0" xfId="0" applyBorder="1" applyFont="1"/>
    <xf borderId="3" fillId="0" fontId="44" numFmtId="0" xfId="0" applyAlignment="1" applyBorder="1" applyFont="1">
      <alignment horizontal="center"/>
    </xf>
    <xf borderId="0" fillId="0" fontId="51" numFmtId="0" xfId="0" applyAlignment="1" applyFont="1">
      <alignment horizontal="center" vertical="center"/>
    </xf>
    <xf borderId="0" fillId="0" fontId="52" numFmtId="0" xfId="0" applyAlignment="1" applyFont="1">
      <alignment horizontal="left" vertical="center"/>
    </xf>
    <xf borderId="0" fillId="0" fontId="53" numFmtId="0" xfId="0" applyAlignment="1" applyFont="1">
      <alignment horizontal="left" vertical="center"/>
    </xf>
    <xf borderId="0" fillId="0" fontId="53" numFmtId="3" xfId="0" applyAlignment="1" applyFont="1" applyNumberFormat="1">
      <alignment horizontal="right" vertical="center"/>
    </xf>
    <xf borderId="0" fillId="0" fontId="51" numFmtId="3" xfId="0" applyAlignment="1" applyFont="1" applyNumberFormat="1">
      <alignment horizontal="right" vertical="center"/>
    </xf>
    <xf borderId="0" fillId="0" fontId="5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2171700</xdr:colOff>
      <xdr:row>65</xdr:row>
      <xdr:rowOff>123825</xdr:rowOff>
    </xdr:from>
    <xdr:ext cx="10287000" cy="466725"/>
    <xdr:sp>
      <xdr:nvSpPr>
        <xdr:cNvPr id="3" name="Shape 3"/>
        <xdr:cNvSpPr txBox="1"/>
      </xdr:nvSpPr>
      <xdr:spPr>
        <a:xfrm>
          <a:off x="207263" y="3551400"/>
          <a:ext cx="10277475" cy="4572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lnSpc>
              <a:spcPct val="30434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25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lang="en-US" sz="69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PROGRAMA DE PARTIDOS</a:t>
          </a:r>
          <a:endParaRPr sz="1400"/>
        </a:p>
        <a:p>
          <a:pPr indent="0" lvl="0" marL="0" rtl="0" algn="ctr">
            <a:lnSpc>
              <a:spcPct val="46666"/>
            </a:lnSpc>
            <a:spcBef>
              <a:spcPts val="800"/>
            </a:spcBef>
            <a:spcAft>
              <a:spcPts val="0"/>
            </a:spcAft>
            <a:buNone/>
          </a:pPr>
          <a:r>
            <a:t/>
          </a:r>
          <a:endParaRPr b="1" sz="4500">
            <a:solidFill>
              <a:srgbClr val="FFFFFF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ctr">
            <a:lnSpc>
              <a:spcPct val="46666"/>
            </a:lnSpc>
            <a:spcBef>
              <a:spcPts val="800"/>
            </a:spcBef>
            <a:spcAft>
              <a:spcPts val="0"/>
            </a:spcAft>
            <a:buNone/>
          </a:pPr>
          <a:r>
            <a:rPr b="1" lang="en-US" sz="45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PRIMER TORNEO 2025</a:t>
          </a:r>
          <a:endParaRPr b="1" sz="45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942975</xdr:colOff>
      <xdr:row>0</xdr:row>
      <xdr:rowOff>323850</xdr:rowOff>
    </xdr:from>
    <xdr:ext cx="16373475" cy="1771650"/>
    <xdr:sp>
      <xdr:nvSpPr>
        <xdr:cNvPr id="4" name="Shape 4"/>
        <xdr:cNvSpPr txBox="1"/>
      </xdr:nvSpPr>
      <xdr:spPr>
        <a:xfrm>
          <a:off x="0" y="2898938"/>
          <a:ext cx="10692000" cy="17621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78846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25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52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SORTEO</a:t>
          </a:r>
          <a:endParaRPr sz="52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82000"/>
            </a:lnSpc>
            <a:spcBef>
              <a:spcPts val="800"/>
            </a:spcBef>
            <a:spcAft>
              <a:spcPts val="0"/>
            </a:spcAft>
            <a:buNone/>
          </a:pPr>
          <a:r>
            <a:rPr b="1" i="1" lang="en-US" sz="50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PRIMER TORNEO</a:t>
          </a:r>
          <a:r>
            <a:rPr b="1" i="1" lang="en-US" sz="50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1" lang="en-US" sz="50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DE LA LIGA PROFESIONAL DE FÚTBOL</a:t>
          </a:r>
          <a:endParaRPr sz="1400"/>
        </a:p>
        <a:p>
          <a:pPr indent="0" lvl="0" marL="0" rtl="0" algn="l">
            <a:lnSpc>
              <a:spcPct val="82000"/>
            </a:lnSpc>
            <a:spcBef>
              <a:spcPts val="800"/>
            </a:spcBef>
            <a:spcAft>
              <a:spcPts val="0"/>
            </a:spcAft>
            <a:buNone/>
          </a:pPr>
          <a:r>
            <a:rPr b="1" i="1" lang="en-US" sz="50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DE AFA 2025</a:t>
          </a:r>
          <a:endParaRPr sz="50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10</xdr:col>
      <xdr:colOff>1981200</xdr:colOff>
      <xdr:row>60</xdr:row>
      <xdr:rowOff>85725</xdr:rowOff>
    </xdr:from>
    <xdr:ext cx="1476375" cy="1657350"/>
    <xdr:pic>
      <xdr:nvPicPr>
        <xdr:cNvPr descr="Twitter: los memes del sorteo de la Copa de la Liga Profesional de Fútbol |  Bolavip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2686050</xdr:colOff>
      <xdr:row>0</xdr:row>
      <xdr:rowOff>285750</xdr:rowOff>
    </xdr:from>
    <xdr:ext cx="1438275" cy="1752600"/>
    <xdr:pic>
      <xdr:nvPicPr>
        <xdr:cNvPr descr="Twitter: los memes del sorteo de la Copa de la Liga Profesional de Fútbol |  Bolavip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0</xdr:row>
      <xdr:rowOff>133350</xdr:rowOff>
    </xdr:from>
    <xdr:ext cx="1190625" cy="18002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59</xdr:row>
      <xdr:rowOff>85725</xdr:rowOff>
    </xdr:from>
    <xdr:ext cx="1219200" cy="17716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2171700</xdr:colOff>
      <xdr:row>65</xdr:row>
      <xdr:rowOff>123825</xdr:rowOff>
    </xdr:from>
    <xdr:ext cx="10287000" cy="466725"/>
    <xdr:sp>
      <xdr:nvSpPr>
        <xdr:cNvPr id="5" name="Shape 5"/>
        <xdr:cNvSpPr txBox="1"/>
      </xdr:nvSpPr>
      <xdr:spPr>
        <a:xfrm>
          <a:off x="207263" y="3551400"/>
          <a:ext cx="10277475" cy="4572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lnSpc>
              <a:spcPct val="30434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25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lang="en-US" sz="69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PROGRAMA DE PARTIDOS</a:t>
          </a:r>
          <a:endParaRPr sz="1400"/>
        </a:p>
        <a:p>
          <a:pPr indent="0" lvl="0" marL="0" rtl="0" algn="ctr">
            <a:lnSpc>
              <a:spcPct val="30434"/>
            </a:lnSpc>
            <a:spcBef>
              <a:spcPts val="800"/>
            </a:spcBef>
            <a:spcAft>
              <a:spcPts val="0"/>
            </a:spcAft>
            <a:buNone/>
          </a:pPr>
          <a:r>
            <a:t/>
          </a:r>
          <a:endParaRPr b="1" sz="6900">
            <a:solidFill>
              <a:srgbClr val="FFFFFF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ctr">
            <a:lnSpc>
              <a:spcPct val="46666"/>
            </a:lnSpc>
            <a:spcBef>
              <a:spcPts val="800"/>
            </a:spcBef>
            <a:spcAft>
              <a:spcPts val="0"/>
            </a:spcAft>
            <a:buNone/>
          </a:pPr>
          <a:r>
            <a:rPr b="1" lang="en-US" sz="45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SEGUNDO TORNEO 2025</a:t>
          </a:r>
          <a:endParaRPr b="1" sz="45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885825</xdr:colOff>
      <xdr:row>0</xdr:row>
      <xdr:rowOff>323850</xdr:rowOff>
    </xdr:from>
    <xdr:ext cx="16516350" cy="1771650"/>
    <xdr:sp>
      <xdr:nvSpPr>
        <xdr:cNvPr id="6" name="Shape 6"/>
        <xdr:cNvSpPr txBox="1"/>
      </xdr:nvSpPr>
      <xdr:spPr>
        <a:xfrm>
          <a:off x="0" y="2898938"/>
          <a:ext cx="10692000" cy="17621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78846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25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52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SORTEO</a:t>
          </a:r>
          <a:endParaRPr sz="52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lnSpc>
              <a:spcPct val="82000"/>
            </a:lnSpc>
            <a:spcBef>
              <a:spcPts val="800"/>
            </a:spcBef>
            <a:spcAft>
              <a:spcPts val="0"/>
            </a:spcAft>
            <a:buNone/>
          </a:pPr>
          <a:r>
            <a:rPr b="1" i="1" lang="en-US" sz="50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SEGUNDO TORNEO DE LA LIGA PROFESIONAL DE FÚTBOL</a:t>
          </a:r>
          <a:endParaRPr sz="1400"/>
        </a:p>
        <a:p>
          <a:pPr indent="0" lvl="0" marL="0" rtl="0" algn="l">
            <a:lnSpc>
              <a:spcPct val="82000"/>
            </a:lnSpc>
            <a:spcBef>
              <a:spcPts val="800"/>
            </a:spcBef>
            <a:spcAft>
              <a:spcPts val="0"/>
            </a:spcAft>
            <a:buNone/>
          </a:pPr>
          <a:r>
            <a:rPr b="1" i="1" lang="en-US" sz="5000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DE AFA 2025</a:t>
          </a:r>
          <a:endParaRPr sz="50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10</xdr:col>
      <xdr:colOff>1981200</xdr:colOff>
      <xdr:row>60</xdr:row>
      <xdr:rowOff>85725</xdr:rowOff>
    </xdr:from>
    <xdr:ext cx="1476375" cy="1657350"/>
    <xdr:pic>
      <xdr:nvPicPr>
        <xdr:cNvPr descr="Twitter: los memes del sorteo de la Copa de la Liga Profesional de Fútbol |  Bolavip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2686050</xdr:colOff>
      <xdr:row>0</xdr:row>
      <xdr:rowOff>285750</xdr:rowOff>
    </xdr:from>
    <xdr:ext cx="18602325" cy="1752600"/>
    <xdr:pic>
      <xdr:nvPicPr>
        <xdr:cNvPr descr="Twitter: los memes del sorteo de la Copa de la Liga Profesional de Fútbol |  Bolavip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0</xdr:row>
      <xdr:rowOff>133350</xdr:rowOff>
    </xdr:from>
    <xdr:ext cx="1190625" cy="18002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59</xdr:row>
      <xdr:rowOff>85725</xdr:rowOff>
    </xdr:from>
    <xdr:ext cx="1219200" cy="17716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0.71"/>
    <col customWidth="1" min="3" max="3" width="2.14"/>
    <col customWidth="1" min="4" max="4" width="8.0"/>
    <col customWidth="1" min="5" max="5" width="48.43"/>
    <col customWidth="1" min="6" max="6" width="8.0"/>
    <col customWidth="1" min="7" max="7" width="48.43"/>
    <col customWidth="1" min="8" max="8" width="8.0"/>
    <col customWidth="1" min="9" max="9" width="48.29"/>
    <col customWidth="1" min="10" max="10" width="8.0"/>
    <col customWidth="1" min="11" max="11" width="48.43"/>
    <col customWidth="1" min="12" max="12" width="3.57"/>
    <col customWidth="1" min="13" max="13" width="48.43"/>
    <col customWidth="1" min="14" max="14" width="8.0"/>
    <col customWidth="1" min="15" max="15" width="6.86"/>
    <col customWidth="1" hidden="1" min="16" max="16" width="22.71"/>
    <col customWidth="1" hidden="1" min="17" max="17" width="15.57"/>
    <col customWidth="1" hidden="1" min="18" max="18" width="12.86"/>
    <col customWidth="1" hidden="1" min="19" max="19" width="10.29"/>
    <col customWidth="1" hidden="1" min="20" max="20" width="14.57"/>
    <col customWidth="1" hidden="1" min="21" max="21" width="12.57"/>
    <col customWidth="1" hidden="1" min="22" max="22" width="11.14"/>
    <col customWidth="1" hidden="1" min="23" max="23" width="17.86"/>
    <col customWidth="1" hidden="1" min="24" max="24" width="13.0"/>
    <col customWidth="1" hidden="1" min="25" max="25" width="13.86"/>
    <col customWidth="1" hidden="1" min="26" max="26" width="14.0"/>
    <col customWidth="1" min="27" max="27" width="11.57"/>
    <col customWidth="1" min="28" max="42" width="10.71"/>
  </cols>
  <sheetData>
    <row r="1" ht="28.5" customHeight="1">
      <c r="A1" s="1"/>
      <c r="B1" s="1"/>
      <c r="C1" s="2"/>
      <c r="J1" s="1"/>
      <c r="K1" s="1"/>
      <c r="L1" s="1"/>
      <c r="M1" s="1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ht="45.75" customHeight="1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ht="45.75" customHeight="1">
      <c r="A3" s="1"/>
      <c r="B3" s="1"/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ht="24.0" customHeight="1">
      <c r="A4" s="1"/>
      <c r="B4" s="1"/>
      <c r="C4" s="2"/>
      <c r="D4" s="2"/>
      <c r="E4" s="2"/>
      <c r="F4" s="2"/>
      <c r="G4" s="2"/>
      <c r="H4" s="2"/>
      <c r="I4" s="2"/>
      <c r="J4" s="1"/>
      <c r="K4" s="1"/>
      <c r="L4" s="1"/>
      <c r="M4" s="1"/>
      <c r="N4" s="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ht="24.0" customHeight="1">
      <c r="A5" s="1"/>
      <c r="B5" s="1"/>
      <c r="C5" s="2"/>
      <c r="D5" s="2"/>
      <c r="E5" s="2"/>
      <c r="F5" s="2"/>
      <c r="G5" s="2"/>
      <c r="H5" s="2"/>
      <c r="I5" s="2"/>
      <c r="J5" s="1"/>
      <c r="K5" s="1"/>
      <c r="L5" s="1"/>
      <c r="M5" s="1"/>
      <c r="N5" s="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ht="31.5" customHeight="1">
      <c r="A6" s="1"/>
      <c r="B6" s="1"/>
      <c r="C6" s="3"/>
      <c r="D6" s="4" t="s">
        <v>0</v>
      </c>
      <c r="I6" s="3"/>
      <c r="J6" s="4" t="s">
        <v>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ht="12.75" customHeight="1">
      <c r="A7" s="1"/>
      <c r="B7" s="1"/>
      <c r="C7" s="3"/>
      <c r="D7" s="5"/>
      <c r="E7" s="5"/>
      <c r="F7" s="5"/>
      <c r="G7" s="5"/>
      <c r="H7" s="3"/>
      <c r="I7" s="3"/>
      <c r="J7" s="1"/>
      <c r="K7" s="1"/>
      <c r="L7" s="1"/>
      <c r="M7" s="1"/>
      <c r="N7" s="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ht="31.5" customHeight="1">
      <c r="A8" s="1"/>
      <c r="B8" s="1"/>
      <c r="C8" s="3"/>
      <c r="D8" s="6" t="s">
        <v>2</v>
      </c>
      <c r="E8" s="7"/>
      <c r="F8" s="7"/>
      <c r="G8" s="7"/>
      <c r="H8" s="6" t="s">
        <v>2</v>
      </c>
      <c r="I8" s="1"/>
      <c r="J8" s="8" t="s">
        <v>3</v>
      </c>
      <c r="K8" s="8" t="s">
        <v>4</v>
      </c>
      <c r="L8" s="9"/>
      <c r="M8" s="8" t="s">
        <v>5</v>
      </c>
      <c r="N8" s="8" t="s">
        <v>3</v>
      </c>
      <c r="O8" s="3"/>
      <c r="P8" s="3"/>
      <c r="Q8" s="3"/>
      <c r="R8" s="10"/>
      <c r="S8" s="11"/>
      <c r="V8" s="12"/>
      <c r="W8" s="3"/>
      <c r="X8" s="3"/>
      <c r="Y8" s="3"/>
      <c r="Z8" s="3"/>
      <c r="AA8" s="3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ht="18.0" customHeight="1">
      <c r="A9" s="1"/>
      <c r="B9" s="1"/>
      <c r="C9" s="3"/>
      <c r="D9" s="1"/>
      <c r="E9" s="1"/>
      <c r="F9" s="1"/>
      <c r="G9" s="1"/>
      <c r="H9" s="1"/>
      <c r="I9" s="3"/>
      <c r="J9" s="13"/>
      <c r="K9" s="13"/>
      <c r="L9" s="13"/>
      <c r="M9" s="13"/>
      <c r="N9" s="13"/>
      <c r="O9" s="3"/>
      <c r="P9" s="3"/>
      <c r="Q9" s="10"/>
      <c r="R9" s="10"/>
      <c r="V9" s="3"/>
      <c r="W9" s="3"/>
      <c r="X9" s="3"/>
      <c r="Y9" s="3"/>
      <c r="Z9" s="3"/>
      <c r="AA9" s="3"/>
      <c r="AB9" s="1"/>
      <c r="AC9" s="1"/>
      <c r="AD9" s="1"/>
      <c r="AE9" s="1"/>
      <c r="AF9" s="1"/>
      <c r="AG9" s="1"/>
      <c r="AH9" s="1"/>
      <c r="AI9" s="14" t="s">
        <v>6</v>
      </c>
      <c r="AJ9" s="1"/>
      <c r="AK9" s="1"/>
      <c r="AL9" s="1"/>
      <c r="AM9" s="1"/>
      <c r="AN9" s="1"/>
      <c r="AO9" s="1"/>
      <c r="AP9" s="1"/>
    </row>
    <row r="10" ht="37.5" customHeight="1">
      <c r="A10" s="1"/>
      <c r="B10" s="1"/>
      <c r="C10" s="15"/>
      <c r="D10" s="16" t="s">
        <v>7</v>
      </c>
      <c r="E10" s="17" t="s">
        <v>8</v>
      </c>
      <c r="F10" s="18"/>
      <c r="G10" s="17" t="s">
        <v>9</v>
      </c>
      <c r="H10" s="16" t="str">
        <f t="shared" ref="H10:H24" si="1">IF(D10="","",IF(D10="A","B","A"))</f>
        <v>B</v>
      </c>
      <c r="I10" s="19"/>
      <c r="J10" s="16">
        <v>14.0</v>
      </c>
      <c r="K10" s="16" t="str">
        <f t="shared" ref="K10:K24" si="2">IF(D10="","",IF(D10="A",E10,G10))</f>
        <v>ARGENTINOS JRS.</v>
      </c>
      <c r="L10" s="18"/>
      <c r="M10" s="16" t="str">
        <f t="shared" ref="M10:M24" si="3">IF(H10="","",IF(H10="A",E10,G10))</f>
        <v>PLATENSE</v>
      </c>
      <c r="N10" s="20">
        <f t="shared" ref="N10:N24" si="4">J10</f>
        <v>14</v>
      </c>
      <c r="O10" s="3"/>
      <c r="P10" s="3"/>
      <c r="Q10" s="21"/>
      <c r="S10" s="22"/>
      <c r="T10" s="23"/>
      <c r="U10" s="22"/>
      <c r="V10" s="3"/>
      <c r="W10" s="3"/>
      <c r="X10" s="3"/>
      <c r="Y10" s="3"/>
      <c r="Z10" s="3"/>
      <c r="AA10" s="3"/>
      <c r="AB10" s="1"/>
      <c r="AC10" s="1"/>
      <c r="AD10" s="1"/>
      <c r="AE10" s="1"/>
      <c r="AF10" s="1"/>
      <c r="AG10" s="1"/>
      <c r="AH10" s="1"/>
      <c r="AI10" s="14" t="s">
        <v>8</v>
      </c>
      <c r="AJ10" s="1"/>
      <c r="AK10" s="1"/>
      <c r="AL10" s="1"/>
      <c r="AM10" s="1"/>
      <c r="AN10" s="1"/>
      <c r="AO10" s="1"/>
      <c r="AP10" s="1"/>
    </row>
    <row r="11" ht="37.5" customHeight="1">
      <c r="A11" s="1"/>
      <c r="B11" s="1"/>
      <c r="C11" s="15"/>
      <c r="D11" s="24" t="s">
        <v>7</v>
      </c>
      <c r="E11" s="25" t="s">
        <v>6</v>
      </c>
      <c r="F11" s="26"/>
      <c r="G11" s="25" t="s">
        <v>10</v>
      </c>
      <c r="H11" s="24" t="str">
        <f t="shared" si="1"/>
        <v>B</v>
      </c>
      <c r="I11" s="27"/>
      <c r="J11" s="24">
        <v>8.0</v>
      </c>
      <c r="K11" s="24" t="str">
        <f t="shared" si="2"/>
        <v>ALDOSIVI (M.D.P.)</v>
      </c>
      <c r="L11" s="26"/>
      <c r="M11" s="24" t="str">
        <f t="shared" si="3"/>
        <v>SAN MARTÍN (S.J.)</v>
      </c>
      <c r="N11" s="28">
        <f t="shared" si="4"/>
        <v>8</v>
      </c>
      <c r="O11" s="3"/>
      <c r="P11" s="3"/>
      <c r="Q11" s="21"/>
      <c r="S11" s="22"/>
      <c r="T11" s="23"/>
      <c r="U11" s="22"/>
      <c r="V11" s="3"/>
      <c r="W11" s="3"/>
      <c r="X11" s="3"/>
      <c r="Y11" s="3"/>
      <c r="Z11" s="3"/>
      <c r="AA11" s="3"/>
      <c r="AB11" s="1"/>
      <c r="AC11" s="1"/>
      <c r="AD11" s="1"/>
      <c r="AE11" s="1"/>
      <c r="AF11" s="1"/>
      <c r="AG11" s="1"/>
      <c r="AH11" s="1"/>
      <c r="AI11" s="14" t="s">
        <v>11</v>
      </c>
      <c r="AJ11" s="1"/>
      <c r="AK11" s="1"/>
      <c r="AL11" s="1"/>
      <c r="AM11" s="1"/>
      <c r="AN11" s="1"/>
      <c r="AO11" s="1"/>
      <c r="AP11" s="1"/>
    </row>
    <row r="12" ht="37.5" customHeight="1">
      <c r="A12" s="1"/>
      <c r="B12" s="1"/>
      <c r="C12" s="15"/>
      <c r="D12" s="16" t="s">
        <v>12</v>
      </c>
      <c r="E12" s="17" t="s">
        <v>13</v>
      </c>
      <c r="F12" s="18"/>
      <c r="G12" s="17" t="s">
        <v>14</v>
      </c>
      <c r="H12" s="16" t="str">
        <f t="shared" si="1"/>
        <v>A</v>
      </c>
      <c r="I12" s="27"/>
      <c r="J12" s="16">
        <v>7.0</v>
      </c>
      <c r="K12" s="16" t="str">
        <f t="shared" si="2"/>
        <v>CTRAL.CÓRDOBA (S.E.)</v>
      </c>
      <c r="L12" s="18"/>
      <c r="M12" s="16" t="str">
        <f t="shared" si="3"/>
        <v>AT. TUCUMÁN</v>
      </c>
      <c r="N12" s="20">
        <f t="shared" si="4"/>
        <v>7</v>
      </c>
      <c r="O12" s="3"/>
      <c r="P12" s="3"/>
      <c r="Q12" s="21"/>
      <c r="S12" s="22"/>
      <c r="T12" s="23"/>
      <c r="U12" s="22"/>
      <c r="V12" s="3"/>
      <c r="W12" s="3"/>
      <c r="X12" s="3"/>
      <c r="Y12" s="3"/>
      <c r="Z12" s="3"/>
      <c r="AA12" s="3"/>
      <c r="AB12" s="1"/>
      <c r="AC12" s="1"/>
      <c r="AD12" s="1"/>
      <c r="AE12" s="1"/>
      <c r="AF12" s="1"/>
      <c r="AG12" s="1"/>
      <c r="AH12" s="1"/>
      <c r="AI12" s="14" t="s">
        <v>13</v>
      </c>
      <c r="AJ12" s="1"/>
      <c r="AK12" s="1"/>
      <c r="AL12" s="3" t="s">
        <v>15</v>
      </c>
      <c r="AM12" s="3" t="s">
        <v>16</v>
      </c>
      <c r="AN12" s="1"/>
      <c r="AO12" s="3" t="s">
        <v>17</v>
      </c>
      <c r="AP12" s="3" t="s">
        <v>18</v>
      </c>
    </row>
    <row r="13" ht="37.5" customHeight="1">
      <c r="A13" s="1"/>
      <c r="B13" s="1"/>
      <c r="C13" s="15"/>
      <c r="D13" s="24" t="s">
        <v>7</v>
      </c>
      <c r="E13" s="25" t="s">
        <v>19</v>
      </c>
      <c r="F13" s="26"/>
      <c r="G13" s="25" t="s">
        <v>20</v>
      </c>
      <c r="H13" s="24" t="str">
        <f t="shared" si="1"/>
        <v>B</v>
      </c>
      <c r="I13" s="27"/>
      <c r="J13" s="24">
        <v>9.0</v>
      </c>
      <c r="K13" s="24" t="str">
        <f t="shared" si="2"/>
        <v>BANFIELD</v>
      </c>
      <c r="L13" s="26"/>
      <c r="M13" s="24" t="str">
        <f t="shared" si="3"/>
        <v>LANÚS</v>
      </c>
      <c r="N13" s="28">
        <f t="shared" si="4"/>
        <v>9</v>
      </c>
      <c r="O13" s="3"/>
      <c r="P13" s="3"/>
      <c r="Q13" s="21"/>
      <c r="S13" s="22"/>
      <c r="T13" s="23"/>
      <c r="U13" s="22"/>
      <c r="V13" s="3"/>
      <c r="W13" s="3"/>
      <c r="X13" s="3"/>
      <c r="Y13" s="3"/>
      <c r="Z13" s="3"/>
      <c r="AA13" s="3"/>
      <c r="AB13" s="1"/>
      <c r="AC13" s="1"/>
      <c r="AD13" s="1"/>
      <c r="AE13" s="1"/>
      <c r="AF13" s="1"/>
      <c r="AG13" s="1"/>
      <c r="AH13" s="1"/>
      <c r="AI13" s="14" t="s">
        <v>19</v>
      </c>
      <c r="AJ13" s="1"/>
      <c r="AK13" s="1"/>
      <c r="AL13" s="3" t="s">
        <v>9</v>
      </c>
      <c r="AM13" s="3" t="s">
        <v>21</v>
      </c>
      <c r="AN13" s="1"/>
      <c r="AO13" s="3" t="s">
        <v>22</v>
      </c>
      <c r="AP13" s="3" t="s">
        <v>23</v>
      </c>
    </row>
    <row r="14" ht="37.5" customHeight="1">
      <c r="A14" s="1"/>
      <c r="B14" s="1"/>
      <c r="C14" s="15"/>
      <c r="D14" s="16" t="s">
        <v>7</v>
      </c>
      <c r="E14" s="17" t="s">
        <v>23</v>
      </c>
      <c r="F14" s="18"/>
      <c r="G14" s="17" t="s">
        <v>22</v>
      </c>
      <c r="H14" s="16" t="str">
        <f t="shared" si="1"/>
        <v>B</v>
      </c>
      <c r="I14" s="27"/>
      <c r="J14" s="16">
        <v>4.0</v>
      </c>
      <c r="K14" s="16" t="str">
        <f t="shared" si="2"/>
        <v>BARRACAS CTRAL.</v>
      </c>
      <c r="L14" s="18"/>
      <c r="M14" s="16" t="str">
        <f t="shared" si="3"/>
        <v>SARMIENTO</v>
      </c>
      <c r="N14" s="20">
        <f t="shared" si="4"/>
        <v>4</v>
      </c>
      <c r="O14" s="3"/>
      <c r="P14" s="3"/>
      <c r="Q14" s="21"/>
      <c r="S14" s="22"/>
      <c r="T14" s="23"/>
      <c r="U14" s="22"/>
      <c r="V14" s="3"/>
      <c r="W14" s="3"/>
      <c r="X14" s="3"/>
      <c r="Y14" s="3"/>
      <c r="Z14" s="3"/>
      <c r="AA14" s="3"/>
      <c r="AB14" s="1"/>
      <c r="AC14" s="1"/>
      <c r="AD14" s="1"/>
      <c r="AE14" s="1"/>
      <c r="AF14" s="1"/>
      <c r="AG14" s="1"/>
      <c r="AH14" s="1"/>
      <c r="AI14" s="14" t="s">
        <v>24</v>
      </c>
      <c r="AJ14" s="1"/>
      <c r="AK14" s="1"/>
      <c r="AL14" s="3" t="s">
        <v>21</v>
      </c>
      <c r="AM14" s="3" t="s">
        <v>9</v>
      </c>
      <c r="AN14" s="1"/>
      <c r="AO14" s="3" t="s">
        <v>23</v>
      </c>
      <c r="AP14" s="3" t="s">
        <v>22</v>
      </c>
    </row>
    <row r="15" ht="37.5" customHeight="1">
      <c r="A15" s="1"/>
      <c r="B15" s="1"/>
      <c r="C15" s="15"/>
      <c r="D15" s="24" t="s">
        <v>7</v>
      </c>
      <c r="E15" s="25" t="s">
        <v>25</v>
      </c>
      <c r="F15" s="26"/>
      <c r="G15" s="25" t="s">
        <v>26</v>
      </c>
      <c r="H15" s="24" t="str">
        <f t="shared" si="1"/>
        <v>B</v>
      </c>
      <c r="I15" s="27"/>
      <c r="J15" s="24">
        <v>3.0</v>
      </c>
      <c r="K15" s="24" t="str">
        <f t="shared" si="2"/>
        <v>BELGRANO (CBA.)</v>
      </c>
      <c r="L15" s="26"/>
      <c r="M15" s="24" t="str">
        <f t="shared" si="3"/>
        <v>TALLERES (CBA.)</v>
      </c>
      <c r="N15" s="28">
        <f t="shared" si="4"/>
        <v>3</v>
      </c>
      <c r="O15" s="3"/>
      <c r="P15" s="3"/>
      <c r="Q15" s="21"/>
      <c r="S15" s="22"/>
      <c r="T15" s="23"/>
      <c r="U15" s="22"/>
      <c r="V15" s="3"/>
      <c r="W15" s="3"/>
      <c r="X15" s="3"/>
      <c r="Y15" s="3"/>
      <c r="Z15" s="3"/>
      <c r="AA15" s="3"/>
      <c r="AB15" s="1"/>
      <c r="AC15" s="1"/>
      <c r="AD15" s="1"/>
      <c r="AE15" s="1"/>
      <c r="AF15" s="1"/>
      <c r="AG15" s="1"/>
      <c r="AH15" s="1"/>
      <c r="AI15" s="14" t="s">
        <v>27</v>
      </c>
      <c r="AJ15" s="1"/>
      <c r="AK15" s="1"/>
      <c r="AL15" s="3"/>
      <c r="AM15" s="3"/>
      <c r="AN15" s="1"/>
      <c r="AO15" s="1"/>
      <c r="AP15" s="1"/>
    </row>
    <row r="16" ht="37.5" customHeight="1">
      <c r="A16" s="1"/>
      <c r="B16" s="1"/>
      <c r="C16" s="15"/>
      <c r="D16" s="16" t="s">
        <v>7</v>
      </c>
      <c r="E16" s="17" t="s">
        <v>24</v>
      </c>
      <c r="F16" s="18"/>
      <c r="G16" s="17" t="s">
        <v>28</v>
      </c>
      <c r="H16" s="16" t="str">
        <f t="shared" si="1"/>
        <v>B</v>
      </c>
      <c r="I16" s="27"/>
      <c r="J16" s="16">
        <v>1.0</v>
      </c>
      <c r="K16" s="16" t="str">
        <f t="shared" si="2"/>
        <v>BOCA JRS.</v>
      </c>
      <c r="L16" s="18"/>
      <c r="M16" s="16" t="str">
        <f t="shared" si="3"/>
        <v>RIVER PLATE</v>
      </c>
      <c r="N16" s="20">
        <f t="shared" si="4"/>
        <v>1</v>
      </c>
      <c r="O16" s="3"/>
      <c r="P16" s="3"/>
      <c r="Q16" s="21"/>
      <c r="S16" s="22"/>
      <c r="T16" s="23"/>
      <c r="U16" s="22"/>
      <c r="V16" s="3"/>
      <c r="W16" s="3"/>
      <c r="X16" s="3"/>
      <c r="Y16" s="3"/>
      <c r="Z16" s="3"/>
      <c r="AA16" s="3"/>
      <c r="AB16" s="1"/>
      <c r="AC16" s="1"/>
      <c r="AD16" s="1"/>
      <c r="AE16" s="1"/>
      <c r="AF16" s="1"/>
      <c r="AG16" s="1"/>
      <c r="AH16" s="1"/>
      <c r="AI16" s="14" t="s">
        <v>29</v>
      </c>
      <c r="AJ16" s="1"/>
      <c r="AK16" s="1"/>
      <c r="AL16" s="1"/>
      <c r="AM16" s="1"/>
      <c r="AN16" s="1"/>
      <c r="AO16" s="1"/>
      <c r="AP16" s="1"/>
    </row>
    <row r="17" ht="37.5" customHeight="1">
      <c r="A17" s="1"/>
      <c r="B17" s="1"/>
      <c r="C17" s="15"/>
      <c r="D17" s="24" t="s">
        <v>7</v>
      </c>
      <c r="E17" s="25" t="s">
        <v>30</v>
      </c>
      <c r="F17" s="26"/>
      <c r="G17" s="25" t="s">
        <v>31</v>
      </c>
      <c r="H17" s="24" t="str">
        <f t="shared" si="1"/>
        <v>B</v>
      </c>
      <c r="I17" s="27"/>
      <c r="J17" s="24">
        <v>6.0</v>
      </c>
      <c r="K17" s="24" t="str">
        <f t="shared" si="2"/>
        <v>DEF. Y JUSTICIA</v>
      </c>
      <c r="L17" s="26"/>
      <c r="M17" s="24" t="str">
        <f t="shared" si="3"/>
        <v>DEP. RIESTRA</v>
      </c>
      <c r="N17" s="28">
        <f t="shared" si="4"/>
        <v>6</v>
      </c>
      <c r="O17" s="3"/>
      <c r="P17" s="3"/>
      <c r="Q17" s="21"/>
      <c r="S17" s="22"/>
      <c r="T17" s="23"/>
      <c r="U17" s="22"/>
      <c r="V17" s="3"/>
      <c r="W17" s="3"/>
      <c r="X17" s="3"/>
      <c r="Y17" s="3"/>
      <c r="Z17" s="3"/>
      <c r="AA17" s="3"/>
      <c r="AB17" s="1"/>
      <c r="AC17" s="1"/>
      <c r="AD17" s="1"/>
      <c r="AE17" s="1"/>
      <c r="AF17" s="1"/>
      <c r="AG17" s="1"/>
      <c r="AH17" s="1"/>
      <c r="AI17" s="14" t="s">
        <v>30</v>
      </c>
      <c r="AJ17" s="1"/>
      <c r="AK17" s="1"/>
      <c r="AL17" s="1"/>
      <c r="AM17" s="1"/>
      <c r="AN17" s="1"/>
      <c r="AO17" s="1"/>
      <c r="AP17" s="1"/>
    </row>
    <row r="18" ht="37.5" customHeight="1">
      <c r="A18" s="1"/>
      <c r="B18" s="1"/>
      <c r="C18" s="15"/>
      <c r="D18" s="16" t="s">
        <v>7</v>
      </c>
      <c r="E18" s="17" t="s">
        <v>32</v>
      </c>
      <c r="F18" s="18"/>
      <c r="G18" s="17" t="s">
        <v>33</v>
      </c>
      <c r="H18" s="16" t="str">
        <f t="shared" si="1"/>
        <v>B</v>
      </c>
      <c r="I18" s="27"/>
      <c r="J18" s="16">
        <v>2.0</v>
      </c>
      <c r="K18" s="16" t="str">
        <f t="shared" si="2"/>
        <v>ESTUDIANTES DE L.P.</v>
      </c>
      <c r="L18" s="18"/>
      <c r="M18" s="16" t="str">
        <f t="shared" si="3"/>
        <v>G. Y ESGRIMA L.P.</v>
      </c>
      <c r="N18" s="20">
        <f t="shared" si="4"/>
        <v>2</v>
      </c>
      <c r="O18" s="3"/>
      <c r="P18" s="3"/>
      <c r="Q18" s="21"/>
      <c r="S18" s="22"/>
      <c r="T18" s="23"/>
      <c r="U18" s="22"/>
      <c r="V18" s="3"/>
      <c r="W18" s="3"/>
      <c r="X18" s="3"/>
      <c r="Y18" s="3"/>
      <c r="Z18" s="3"/>
      <c r="AA18" s="3"/>
      <c r="AB18" s="1"/>
      <c r="AC18" s="1"/>
      <c r="AD18" s="1"/>
      <c r="AE18" s="1"/>
      <c r="AF18" s="1"/>
      <c r="AG18" s="1"/>
      <c r="AH18" s="1"/>
      <c r="AI18" s="14" t="s">
        <v>32</v>
      </c>
      <c r="AJ18" s="1"/>
      <c r="AK18" s="1"/>
      <c r="AL18" s="1"/>
      <c r="AM18" s="1"/>
      <c r="AN18" s="1"/>
      <c r="AO18" s="1"/>
      <c r="AP18" s="1"/>
    </row>
    <row r="19" ht="37.5" customHeight="1">
      <c r="A19" s="1"/>
      <c r="B19" s="1"/>
      <c r="C19" s="15"/>
      <c r="D19" s="24" t="s">
        <v>12</v>
      </c>
      <c r="E19" s="25" t="s">
        <v>34</v>
      </c>
      <c r="F19" s="26"/>
      <c r="G19" s="25" t="s">
        <v>35</v>
      </c>
      <c r="H19" s="24" t="str">
        <f t="shared" si="1"/>
        <v>A</v>
      </c>
      <c r="I19" s="27"/>
      <c r="J19" s="24">
        <v>10.0</v>
      </c>
      <c r="K19" s="24" t="str">
        <f t="shared" si="2"/>
        <v>INDEPENDIENTE R. (MZA.)</v>
      </c>
      <c r="L19" s="26"/>
      <c r="M19" s="24" t="str">
        <f t="shared" si="3"/>
        <v>GODOY CRUZ (MZA.)</v>
      </c>
      <c r="N19" s="28">
        <f t="shared" si="4"/>
        <v>10</v>
      </c>
      <c r="O19" s="3"/>
      <c r="P19" s="3"/>
      <c r="Q19" s="21"/>
      <c r="S19" s="22"/>
      <c r="T19" s="23"/>
      <c r="U19" s="22"/>
      <c r="V19" s="3"/>
      <c r="W19" s="3"/>
      <c r="X19" s="3"/>
      <c r="Y19" s="3"/>
      <c r="Z19" s="3"/>
      <c r="AA19" s="3"/>
      <c r="AB19" s="1"/>
      <c r="AC19" s="1"/>
      <c r="AD19" s="1"/>
      <c r="AE19" s="1"/>
      <c r="AF19" s="1"/>
      <c r="AG19" s="1"/>
      <c r="AH19" s="1"/>
      <c r="AI19" s="14" t="s">
        <v>33</v>
      </c>
      <c r="AJ19" s="1"/>
      <c r="AK19" s="1"/>
      <c r="AL19" s="1"/>
      <c r="AM19" s="1"/>
      <c r="AN19" s="1"/>
      <c r="AO19" s="1"/>
      <c r="AP19" s="1"/>
    </row>
    <row r="20" ht="37.5" customHeight="1">
      <c r="A20" s="1"/>
      <c r="B20" s="1"/>
      <c r="C20" s="15"/>
      <c r="D20" s="16" t="s">
        <v>7</v>
      </c>
      <c r="E20" s="17" t="s">
        <v>36</v>
      </c>
      <c r="F20" s="18"/>
      <c r="G20" s="17" t="s">
        <v>37</v>
      </c>
      <c r="H20" s="16" t="str">
        <f t="shared" si="1"/>
        <v>B</v>
      </c>
      <c r="I20" s="27"/>
      <c r="J20" s="16">
        <v>12.0</v>
      </c>
      <c r="K20" s="16" t="str">
        <f t="shared" si="2"/>
        <v>HURACÁN</v>
      </c>
      <c r="L20" s="18"/>
      <c r="M20" s="16" t="str">
        <f t="shared" si="3"/>
        <v>SAN LORENZO DE A.</v>
      </c>
      <c r="N20" s="20">
        <f t="shared" si="4"/>
        <v>12</v>
      </c>
      <c r="O20" s="3"/>
      <c r="P20" s="3"/>
      <c r="Q20" s="21"/>
      <c r="S20" s="22"/>
      <c r="T20" s="23"/>
      <c r="U20" s="22"/>
      <c r="V20" s="3"/>
      <c r="W20" s="3"/>
      <c r="X20" s="3"/>
      <c r="Y20" s="3"/>
      <c r="Z20" s="3"/>
      <c r="AA20" s="3"/>
      <c r="AB20" s="1"/>
      <c r="AC20" s="1"/>
      <c r="AD20" s="1"/>
      <c r="AE20" s="1"/>
      <c r="AF20" s="1"/>
      <c r="AG20" s="1"/>
      <c r="AH20" s="1"/>
      <c r="AI20" s="14" t="s">
        <v>34</v>
      </c>
      <c r="AJ20" s="1"/>
      <c r="AK20" s="1"/>
      <c r="AL20" s="1"/>
      <c r="AM20" s="1"/>
      <c r="AN20" s="1"/>
      <c r="AO20" s="1"/>
      <c r="AP20" s="1"/>
    </row>
    <row r="21" ht="37.5" customHeight="1">
      <c r="A21" s="1"/>
      <c r="B21" s="1"/>
      <c r="C21" s="15"/>
      <c r="D21" s="24" t="s">
        <v>12</v>
      </c>
      <c r="E21" s="25" t="s">
        <v>38</v>
      </c>
      <c r="F21" s="26"/>
      <c r="G21" s="25" t="s">
        <v>39</v>
      </c>
      <c r="H21" s="24" t="str">
        <f t="shared" si="1"/>
        <v>A</v>
      </c>
      <c r="I21" s="27"/>
      <c r="J21" s="24">
        <v>11.0</v>
      </c>
      <c r="K21" s="24" t="str">
        <f t="shared" si="2"/>
        <v>RACING CLUB</v>
      </c>
      <c r="L21" s="26"/>
      <c r="M21" s="24" t="str">
        <f t="shared" si="3"/>
        <v>INDEPENDIENTE</v>
      </c>
      <c r="N21" s="28">
        <f t="shared" si="4"/>
        <v>11</v>
      </c>
      <c r="O21" s="3"/>
      <c r="P21" s="3"/>
      <c r="Q21" s="21"/>
      <c r="S21" s="22"/>
      <c r="T21" s="23"/>
      <c r="U21" s="22"/>
      <c r="V21" s="3"/>
      <c r="W21" s="3"/>
      <c r="X21" s="3"/>
      <c r="Y21" s="3"/>
      <c r="Z21" s="3"/>
      <c r="AA21" s="3"/>
      <c r="AB21" s="1"/>
      <c r="AC21" s="1"/>
      <c r="AD21" s="1"/>
      <c r="AE21" s="1"/>
      <c r="AF21" s="1"/>
      <c r="AG21" s="1"/>
      <c r="AH21" s="1"/>
      <c r="AI21" s="14" t="s">
        <v>36</v>
      </c>
      <c r="AJ21" s="1"/>
      <c r="AK21" s="1"/>
      <c r="AL21" s="1"/>
      <c r="AM21" s="1"/>
      <c r="AN21" s="1"/>
      <c r="AO21" s="1"/>
      <c r="AP21" s="1"/>
    </row>
    <row r="22" ht="37.5" customHeight="1">
      <c r="A22" s="1"/>
      <c r="B22" s="1"/>
      <c r="C22" s="15"/>
      <c r="D22" s="16" t="s">
        <v>12</v>
      </c>
      <c r="E22" s="17" t="s">
        <v>40</v>
      </c>
      <c r="F22" s="18"/>
      <c r="G22" s="17" t="s">
        <v>41</v>
      </c>
      <c r="H22" s="16" t="str">
        <f t="shared" si="1"/>
        <v>A</v>
      </c>
      <c r="I22" s="27"/>
      <c r="J22" s="16">
        <v>13.0</v>
      </c>
      <c r="K22" s="16" t="str">
        <f t="shared" si="2"/>
        <v>UNIÓN</v>
      </c>
      <c r="L22" s="18"/>
      <c r="M22" s="16" t="str">
        <f t="shared" si="3"/>
        <v>INSTITUTO A.C. CBA.</v>
      </c>
      <c r="N22" s="20">
        <f t="shared" si="4"/>
        <v>13</v>
      </c>
      <c r="O22" s="3"/>
      <c r="P22" s="3"/>
      <c r="Q22" s="21"/>
      <c r="S22" s="22"/>
      <c r="T22" s="23"/>
      <c r="U22" s="22"/>
      <c r="V22" s="3"/>
      <c r="W22" s="3"/>
      <c r="X22" s="3"/>
      <c r="Y22" s="3"/>
      <c r="Z22" s="3"/>
      <c r="AA22" s="3"/>
      <c r="AB22" s="1"/>
      <c r="AC22" s="1"/>
      <c r="AD22" s="1"/>
      <c r="AE22" s="1"/>
      <c r="AF22" s="1"/>
      <c r="AG22" s="1"/>
      <c r="AH22" s="1"/>
      <c r="AI22" s="14" t="s">
        <v>38</v>
      </c>
      <c r="AJ22" s="1"/>
      <c r="AK22" s="1"/>
      <c r="AL22" s="1"/>
      <c r="AM22" s="1"/>
      <c r="AN22" s="1"/>
      <c r="AO22" s="1"/>
      <c r="AP22" s="1"/>
    </row>
    <row r="23" ht="37.5" customHeight="1">
      <c r="A23" s="1"/>
      <c r="B23" s="1"/>
      <c r="C23" s="29"/>
      <c r="D23" s="24" t="s">
        <v>7</v>
      </c>
      <c r="E23" s="25" t="s">
        <v>42</v>
      </c>
      <c r="F23" s="26"/>
      <c r="G23" s="25" t="s">
        <v>43</v>
      </c>
      <c r="H23" s="24" t="str">
        <f t="shared" si="1"/>
        <v>B</v>
      </c>
      <c r="I23" s="29"/>
      <c r="J23" s="24">
        <v>5.0</v>
      </c>
      <c r="K23" s="24" t="str">
        <f t="shared" si="2"/>
        <v>N.O. BOYS</v>
      </c>
      <c r="L23" s="26"/>
      <c r="M23" s="24" t="str">
        <f t="shared" si="3"/>
        <v>ROSARIO CTRAL.</v>
      </c>
      <c r="N23" s="28">
        <f t="shared" si="4"/>
        <v>5</v>
      </c>
      <c r="O23" s="3"/>
      <c r="P23" s="3"/>
      <c r="Q23" s="3"/>
      <c r="R23" s="3"/>
      <c r="S23" s="22"/>
      <c r="T23" s="23"/>
      <c r="U23" s="22"/>
      <c r="V23" s="3"/>
      <c r="W23" s="3"/>
      <c r="X23" s="3"/>
      <c r="Y23" s="3"/>
      <c r="Z23" s="3"/>
      <c r="AA23" s="3"/>
      <c r="AB23" s="1"/>
      <c r="AC23" s="1"/>
      <c r="AD23" s="1"/>
      <c r="AE23" s="1"/>
      <c r="AF23" s="1"/>
      <c r="AG23" s="1"/>
      <c r="AH23" s="1"/>
      <c r="AI23" s="14" t="s">
        <v>20</v>
      </c>
      <c r="AJ23" s="1"/>
      <c r="AK23" s="1"/>
      <c r="AL23" s="1"/>
      <c r="AM23" s="1"/>
      <c r="AN23" s="1"/>
      <c r="AO23" s="1"/>
      <c r="AP23" s="1"/>
    </row>
    <row r="24" ht="37.5" customHeight="1">
      <c r="A24" s="1"/>
      <c r="B24" s="1"/>
      <c r="C24" s="3"/>
      <c r="D24" s="16" t="s">
        <v>7</v>
      </c>
      <c r="E24" s="17" t="s">
        <v>21</v>
      </c>
      <c r="F24" s="18"/>
      <c r="G24" s="17" t="s">
        <v>44</v>
      </c>
      <c r="H24" s="16" t="str">
        <f t="shared" si="1"/>
        <v>B</v>
      </c>
      <c r="I24" s="3"/>
      <c r="J24" s="16">
        <v>15.0</v>
      </c>
      <c r="K24" s="16" t="str">
        <f t="shared" si="2"/>
        <v>TIGRE</v>
      </c>
      <c r="L24" s="18"/>
      <c r="M24" s="16" t="str">
        <f t="shared" si="3"/>
        <v>VÉLEZ SARSFIELD</v>
      </c>
      <c r="N24" s="20">
        <f t="shared" si="4"/>
        <v>15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"/>
      <c r="AC24" s="1"/>
      <c r="AD24" s="1"/>
      <c r="AE24" s="1"/>
      <c r="AF24" s="1"/>
      <c r="AG24" s="1"/>
      <c r="AH24" s="1"/>
      <c r="AI24" s="14" t="s">
        <v>42</v>
      </c>
      <c r="AJ24" s="1"/>
      <c r="AK24" s="1"/>
      <c r="AL24" s="1"/>
      <c r="AM24" s="1"/>
      <c r="AN24" s="1"/>
      <c r="AO24" s="1"/>
      <c r="AP24" s="1"/>
    </row>
    <row r="25" ht="18.0" customHeight="1">
      <c r="A25" s="1"/>
      <c r="B25" s="1"/>
      <c r="C25" s="3"/>
      <c r="D25" s="30"/>
      <c r="E25" s="30"/>
      <c r="F25" s="30"/>
      <c r="G25" s="30"/>
      <c r="H25" s="3"/>
      <c r="I25" s="3"/>
      <c r="J25" s="31"/>
      <c r="K25" s="32"/>
      <c r="L25" s="13"/>
      <c r="M25" s="32"/>
      <c r="N25" s="3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"/>
      <c r="AC25" s="1"/>
      <c r="AD25" s="1"/>
      <c r="AE25" s="1"/>
      <c r="AF25" s="1"/>
      <c r="AG25" s="1"/>
      <c r="AH25" s="1"/>
      <c r="AI25" s="14" t="s">
        <v>45</v>
      </c>
      <c r="AJ25" s="1"/>
      <c r="AK25" s="1"/>
      <c r="AL25" s="1"/>
      <c r="AM25" s="1"/>
      <c r="AN25" s="1"/>
      <c r="AO25" s="1"/>
      <c r="AP25" s="1"/>
    </row>
    <row r="26" ht="12.75" customHeight="1">
      <c r="A26" s="1"/>
      <c r="B26" s="1"/>
      <c r="C26" s="3"/>
      <c r="D26" s="1"/>
      <c r="E26" s="1"/>
      <c r="F26" s="1"/>
      <c r="G26" s="1"/>
      <c r="H26" s="1"/>
      <c r="I26" s="3"/>
      <c r="J26" s="1"/>
      <c r="K26" s="1"/>
      <c r="L26" s="1"/>
      <c r="M26" s="1"/>
      <c r="N26" s="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"/>
      <c r="AC26" s="1"/>
      <c r="AD26" s="1"/>
      <c r="AE26" s="1"/>
      <c r="AF26" s="1"/>
      <c r="AG26" s="1"/>
      <c r="AH26" s="1"/>
      <c r="AI26" s="14" t="s">
        <v>9</v>
      </c>
      <c r="AJ26" s="1"/>
      <c r="AK26" s="1"/>
      <c r="AL26" s="1"/>
      <c r="AM26" s="1"/>
      <c r="AN26" s="1"/>
      <c r="AO26" s="1"/>
      <c r="AP26" s="1"/>
    </row>
    <row r="27" ht="12.75" customHeight="1">
      <c r="A27" s="1"/>
      <c r="B27" s="1"/>
      <c r="C27" s="3"/>
      <c r="D27" s="1"/>
      <c r="E27" s="1"/>
      <c r="F27" s="1"/>
      <c r="G27" s="1"/>
      <c r="H27" s="1"/>
      <c r="I27" s="3"/>
      <c r="J27" s="1"/>
      <c r="K27" s="1"/>
      <c r="L27" s="1"/>
      <c r="M27" s="1"/>
      <c r="N27" s="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"/>
      <c r="AC27" s="1"/>
      <c r="AD27" s="1"/>
      <c r="AE27" s="1"/>
      <c r="AF27" s="1"/>
      <c r="AG27" s="1"/>
      <c r="AH27" s="1"/>
      <c r="AI27" s="14" t="s">
        <v>39</v>
      </c>
      <c r="AJ27" s="1"/>
      <c r="AK27" s="1"/>
      <c r="AL27" s="1"/>
      <c r="AM27" s="1"/>
      <c r="AN27" s="1"/>
      <c r="AO27" s="1"/>
      <c r="AP27" s="1"/>
    </row>
    <row r="28" ht="18.0" customHeight="1">
      <c r="A28" s="1"/>
      <c r="B28" s="1"/>
      <c r="C28" s="3"/>
      <c r="D28" s="1"/>
      <c r="E28" s="1"/>
      <c r="F28" s="1"/>
      <c r="G28" s="1"/>
      <c r="H28" s="1"/>
      <c r="I28" s="3"/>
      <c r="J28" s="1"/>
      <c r="K28" s="1"/>
      <c r="L28" s="1"/>
      <c r="M28" s="1"/>
      <c r="N28" s="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1"/>
      <c r="AC28" s="1"/>
      <c r="AD28" s="1"/>
      <c r="AE28" s="1"/>
      <c r="AF28" s="1"/>
      <c r="AG28" s="1"/>
      <c r="AH28" s="1"/>
      <c r="AI28" s="14" t="s">
        <v>28</v>
      </c>
      <c r="AJ28" s="1"/>
      <c r="AK28" s="1"/>
      <c r="AL28" s="1"/>
      <c r="AM28" s="1"/>
      <c r="AN28" s="1"/>
      <c r="AO28" s="1"/>
      <c r="AP28" s="1"/>
    </row>
    <row r="29" ht="18.0" customHeight="1">
      <c r="A29" s="1"/>
      <c r="B29" s="1"/>
      <c r="C29" s="3"/>
      <c r="D29" s="1"/>
      <c r="E29" s="33"/>
      <c r="F29" s="34"/>
      <c r="G29" s="33"/>
      <c r="H29" s="1"/>
      <c r="I29" s="3"/>
      <c r="J29" s="1"/>
      <c r="K29" s="1"/>
      <c r="L29" s="1"/>
      <c r="M29" s="1"/>
      <c r="N29" s="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"/>
      <c r="AC29" s="1"/>
      <c r="AD29" s="1"/>
      <c r="AE29" s="1"/>
      <c r="AF29" s="1"/>
      <c r="AG29" s="1"/>
      <c r="AH29" s="1"/>
      <c r="AI29" s="14" t="s">
        <v>43</v>
      </c>
      <c r="AJ29" s="1"/>
      <c r="AK29" s="1"/>
      <c r="AL29" s="1"/>
      <c r="AM29" s="1"/>
      <c r="AN29" s="1"/>
      <c r="AO29" s="1"/>
      <c r="AP29" s="1"/>
    </row>
    <row r="30" ht="18.0" customHeight="1">
      <c r="A30" s="1"/>
      <c r="B30" s="1"/>
      <c r="C30" s="3"/>
      <c r="D30" s="1"/>
      <c r="E30" s="1"/>
      <c r="F30" s="1"/>
      <c r="G30" s="1"/>
      <c r="H30" s="1"/>
      <c r="I30" s="3"/>
      <c r="J30" s="1"/>
      <c r="K30" s="1"/>
      <c r="L30" s="1"/>
      <c r="M30" s="1"/>
      <c r="N30" s="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1"/>
      <c r="AC30" s="1"/>
      <c r="AD30" s="1"/>
      <c r="AE30" s="1"/>
      <c r="AF30" s="1"/>
      <c r="AG30" s="1"/>
      <c r="AH30" s="1"/>
      <c r="AI30" s="14" t="s">
        <v>37</v>
      </c>
      <c r="AJ30" s="1"/>
      <c r="AK30" s="1"/>
      <c r="AL30" s="1"/>
      <c r="AM30" s="1"/>
      <c r="AN30" s="1"/>
      <c r="AO30" s="1"/>
      <c r="AP30" s="1"/>
    </row>
    <row r="31" ht="18.0" customHeight="1">
      <c r="A31" s="1"/>
      <c r="B31" s="1"/>
      <c r="C31" s="3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1"/>
      <c r="AC31" s="1"/>
      <c r="AD31" s="1"/>
      <c r="AE31" s="1"/>
      <c r="AF31" s="1"/>
      <c r="AG31" s="1"/>
      <c r="AH31" s="1"/>
      <c r="AI31" s="14" t="s">
        <v>22</v>
      </c>
      <c r="AJ31" s="1"/>
      <c r="AK31" s="1"/>
      <c r="AL31" s="1"/>
      <c r="AM31" s="1"/>
      <c r="AN31" s="1"/>
      <c r="AO31" s="1"/>
      <c r="AP31" s="1"/>
    </row>
    <row r="32" ht="18.0" customHeight="1">
      <c r="A32" s="1"/>
      <c r="B32" s="1"/>
      <c r="C32" s="3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1"/>
      <c r="AC32" s="1"/>
      <c r="AD32" s="1"/>
      <c r="AE32" s="1"/>
      <c r="AF32" s="1"/>
      <c r="AG32" s="1"/>
      <c r="AH32" s="1"/>
      <c r="AI32" s="14" t="s">
        <v>26</v>
      </c>
      <c r="AJ32" s="1"/>
      <c r="AK32" s="1"/>
      <c r="AL32" s="1"/>
      <c r="AM32" s="1"/>
      <c r="AN32" s="1"/>
      <c r="AO32" s="1"/>
      <c r="AP32" s="1"/>
    </row>
    <row r="33" ht="18.0" customHeight="1">
      <c r="A33" s="1"/>
      <c r="B33" s="1"/>
      <c r="C33" s="3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1"/>
      <c r="AC33" s="1"/>
      <c r="AD33" s="1"/>
      <c r="AE33" s="1"/>
      <c r="AF33" s="1"/>
      <c r="AG33" s="1"/>
      <c r="AH33" s="1"/>
      <c r="AI33" s="14" t="s">
        <v>41</v>
      </c>
      <c r="AJ33" s="1"/>
      <c r="AK33" s="1"/>
      <c r="AL33" s="1"/>
      <c r="AM33" s="1"/>
      <c r="AN33" s="1"/>
      <c r="AO33" s="1"/>
      <c r="AP33" s="1"/>
    </row>
    <row r="34" ht="18.0" customHeight="1">
      <c r="A34" s="1"/>
      <c r="B34" s="1"/>
      <c r="C34" s="3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1"/>
      <c r="AC34" s="1"/>
      <c r="AD34" s="1"/>
      <c r="AE34" s="1"/>
      <c r="AF34" s="1"/>
      <c r="AG34" s="1"/>
      <c r="AH34" s="1"/>
      <c r="AI34" s="14" t="s">
        <v>44</v>
      </c>
      <c r="AJ34" s="1"/>
      <c r="AK34" s="1"/>
      <c r="AL34" s="1"/>
      <c r="AM34" s="1"/>
      <c r="AN34" s="1"/>
      <c r="AO34" s="1"/>
      <c r="AP34" s="1"/>
    </row>
    <row r="35" ht="18.0" customHeight="1">
      <c r="A35" s="1"/>
      <c r="B35" s="1"/>
      <c r="C35" s="3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ht="18.0" customHeight="1">
      <c r="A36" s="1"/>
      <c r="B36" s="1"/>
      <c r="C36" s="3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ht="18.0" customHeight="1">
      <c r="A37" s="1"/>
      <c r="B37" s="1"/>
      <c r="C37" s="3"/>
      <c r="D37" s="1"/>
      <c r="E37" s="1"/>
      <c r="F37" s="1"/>
      <c r="G37" s="1"/>
      <c r="H37" s="1"/>
      <c r="I37" s="3"/>
      <c r="J37" s="1"/>
      <c r="K37" s="1"/>
      <c r="L37" s="1"/>
      <c r="M37" s="1"/>
      <c r="N37" s="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ht="18.0" customHeight="1">
      <c r="A38" s="1"/>
      <c r="B38" s="1"/>
      <c r="C38" s="3"/>
      <c r="D38" s="1"/>
      <c r="E38" s="1"/>
      <c r="F38" s="1"/>
      <c r="G38" s="1"/>
      <c r="H38" s="1"/>
      <c r="I38" s="3"/>
      <c r="J38" s="1"/>
      <c r="K38" s="1"/>
      <c r="L38" s="1"/>
      <c r="M38" s="1"/>
      <c r="N38" s="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ht="18.0" customHeight="1">
      <c r="A39" s="1"/>
      <c r="B39" s="1"/>
      <c r="C39" s="3"/>
      <c r="D39" s="1"/>
      <c r="E39" s="1"/>
      <c r="F39" s="1"/>
      <c r="G39" s="1"/>
      <c r="H39" s="1"/>
      <c r="I39" s="3"/>
      <c r="J39" s="1"/>
      <c r="K39" s="1"/>
      <c r="L39" s="1"/>
      <c r="M39" s="1"/>
      <c r="N39" s="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ht="18.0" customHeight="1">
      <c r="A40" s="1"/>
      <c r="B40" s="1"/>
      <c r="C40" s="3"/>
      <c r="D40" s="1"/>
      <c r="E40" s="1"/>
      <c r="F40" s="1"/>
      <c r="G40" s="1"/>
      <c r="H40" s="1"/>
      <c r="I40" s="3"/>
      <c r="J40" s="1"/>
      <c r="K40" s="1"/>
      <c r="L40" s="1"/>
      <c r="M40" s="1"/>
      <c r="N40" s="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ht="18.0" customHeight="1">
      <c r="A41" s="1"/>
      <c r="B41" s="1"/>
      <c r="C41" s="3"/>
      <c r="D41" s="1"/>
      <c r="E41" s="1"/>
      <c r="F41" s="1"/>
      <c r="G41" s="1"/>
      <c r="H41" s="1"/>
      <c r="I41" s="3"/>
      <c r="J41" s="1"/>
      <c r="K41" s="1"/>
      <c r="L41" s="1"/>
      <c r="M41" s="1"/>
      <c r="N41" s="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ht="18.0" customHeight="1">
      <c r="A42" s="1"/>
      <c r="B42" s="1"/>
      <c r="C42" s="3"/>
      <c r="D42" s="1"/>
      <c r="E42" s="1"/>
      <c r="F42" s="1"/>
      <c r="G42" s="1"/>
      <c r="H42" s="1"/>
      <c r="I42" s="3"/>
      <c r="J42" s="1"/>
      <c r="K42" s="1"/>
      <c r="L42" s="1"/>
      <c r="M42" s="1"/>
      <c r="N42" s="1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ht="18.0" customHeight="1">
      <c r="A43" s="1"/>
      <c r="B43" s="1"/>
      <c r="C43" s="3"/>
      <c r="D43" s="1"/>
      <c r="E43" s="1"/>
      <c r="F43" s="1"/>
      <c r="G43" s="1"/>
      <c r="H43" s="1"/>
      <c r="I43" s="3"/>
      <c r="J43" s="1"/>
      <c r="K43" s="1"/>
      <c r="L43" s="1"/>
      <c r="M43" s="1"/>
      <c r="N43" s="1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ht="12.75" customHeight="1">
      <c r="A44" s="1"/>
      <c r="B44" s="1"/>
      <c r="C44" s="3"/>
      <c r="D44" s="35"/>
      <c r="E44" s="36"/>
      <c r="F44" s="35"/>
      <c r="G44" s="36"/>
      <c r="H44" s="3"/>
      <c r="I44" s="3"/>
      <c r="J44" s="1"/>
      <c r="K44" s="1"/>
      <c r="L44" s="1"/>
      <c r="M44" s="1"/>
      <c r="N44" s="1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ht="12.75" customHeight="1">
      <c r="A45" s="1"/>
      <c r="B45" s="1"/>
      <c r="C45" s="3"/>
      <c r="D45" s="35"/>
      <c r="E45" s="36"/>
      <c r="F45" s="35"/>
      <c r="G45" s="36"/>
      <c r="H45" s="3"/>
      <c r="I45" s="3"/>
      <c r="J45" s="1"/>
      <c r="K45" s="1"/>
      <c r="L45" s="1"/>
      <c r="M45" s="1"/>
      <c r="N45" s="1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ht="12.75" customHeight="1">
      <c r="A46" s="1"/>
      <c r="B46" s="1"/>
      <c r="C46" s="3"/>
      <c r="D46" s="35"/>
      <c r="E46" s="36"/>
      <c r="F46" s="35"/>
      <c r="G46" s="36"/>
      <c r="H46" s="3"/>
      <c r="I46" s="3"/>
      <c r="J46" s="1"/>
      <c r="K46" s="1"/>
      <c r="L46" s="1"/>
      <c r="M46" s="1"/>
      <c r="N46" s="1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ht="12.75" customHeight="1">
      <c r="A47" s="1"/>
      <c r="B47" s="1"/>
      <c r="C47" s="3"/>
      <c r="D47" s="35"/>
      <c r="E47" s="36"/>
      <c r="F47" s="35"/>
      <c r="G47" s="36"/>
      <c r="H47" s="3"/>
      <c r="I47" s="3"/>
      <c r="J47" s="1"/>
      <c r="K47" s="1"/>
      <c r="L47" s="1"/>
      <c r="M47" s="1"/>
      <c r="N47" s="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1"/>
      <c r="N50" s="1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3"/>
      <c r="K51" s="1"/>
      <c r="L51" s="1"/>
      <c r="M51" s="1"/>
      <c r="N51" s="1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3"/>
      <c r="K52" s="1"/>
      <c r="L52" s="1"/>
      <c r="M52" s="1"/>
      <c r="N52" s="1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3"/>
      <c r="K53" s="1"/>
      <c r="L53" s="1"/>
      <c r="M53" s="1"/>
      <c r="N53" s="1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3"/>
      <c r="K54" s="1"/>
      <c r="L54" s="1"/>
      <c r="M54" s="1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ht="12.75" customHeight="1">
      <c r="A72" s="1"/>
      <c r="B72" s="1"/>
      <c r="C72" s="1"/>
      <c r="D72" s="1"/>
      <c r="E72" s="37" t="s">
        <v>4</v>
      </c>
      <c r="H72" s="35"/>
      <c r="I72" s="37" t="s">
        <v>5</v>
      </c>
      <c r="L72" s="1"/>
      <c r="M72" s="1"/>
      <c r="N72" s="1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ht="12.75" customHeight="1">
      <c r="A73" s="1"/>
      <c r="B73" s="1"/>
      <c r="C73" s="1"/>
      <c r="D73" s="1"/>
      <c r="E73" s="3"/>
      <c r="F73" s="35"/>
      <c r="G73" s="36"/>
      <c r="H73" s="35"/>
      <c r="I73" s="36"/>
      <c r="J73" s="3"/>
      <c r="K73" s="3"/>
      <c r="L73" s="1"/>
      <c r="M73" s="1"/>
      <c r="N73" s="1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ht="12.75" customHeight="1">
      <c r="A74" s="1"/>
      <c r="B74" s="1"/>
      <c r="C74" s="1"/>
      <c r="D74" s="1"/>
      <c r="E74" s="38" t="s">
        <v>46</v>
      </c>
      <c r="H74" s="3"/>
      <c r="I74" s="38" t="s">
        <v>47</v>
      </c>
      <c r="L74" s="1"/>
      <c r="M74" s="1"/>
      <c r="N74" s="1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ht="18.0" customHeight="1">
      <c r="A75" s="1"/>
      <c r="B75" s="1"/>
      <c r="C75" s="1"/>
      <c r="D75" s="1"/>
      <c r="E75" s="3"/>
      <c r="F75" s="3"/>
      <c r="G75" s="3"/>
      <c r="H75" s="3"/>
      <c r="I75" s="3"/>
      <c r="J75" s="3"/>
      <c r="K75" s="3"/>
      <c r="L75" s="1"/>
      <c r="M75" s="1"/>
      <c r="N75" s="1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22.5" customHeight="1">
      <c r="A76" s="1"/>
      <c r="B76" s="1"/>
      <c r="C76" s="1"/>
      <c r="D76" s="1"/>
      <c r="E76" s="39" t="s">
        <v>48</v>
      </c>
      <c r="F76" s="40"/>
      <c r="G76" s="41" t="str">
        <f>AC173</f>
        <v>TIGRE</v>
      </c>
      <c r="H76" s="41"/>
      <c r="I76" s="41" t="str">
        <f>AC196</f>
        <v>VÉLEZ SARSFIELD</v>
      </c>
      <c r="J76" s="40"/>
      <c r="K76" s="39" t="s">
        <v>48</v>
      </c>
      <c r="L76" s="1"/>
      <c r="M76" s="1"/>
      <c r="N76" s="1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22.5" customHeight="1">
      <c r="A77" s="1"/>
      <c r="B77" s="1"/>
      <c r="C77" s="1"/>
      <c r="D77" s="1"/>
      <c r="E77" s="41" t="str">
        <f t="shared" ref="E77:E83" si="5">AC159</f>
        <v>BOCA JRS.</v>
      </c>
      <c r="F77" s="40" t="s">
        <v>49</v>
      </c>
      <c r="G77" s="41" t="str">
        <f>AC172</f>
        <v>ARGENTINOS JRS.</v>
      </c>
      <c r="H77" s="41"/>
      <c r="I77" s="41" t="str">
        <f>AC192</f>
        <v>PLATENSE</v>
      </c>
      <c r="J77" s="40" t="s">
        <v>49</v>
      </c>
      <c r="K77" s="41" t="str">
        <f t="shared" ref="K77:K80" si="6">AC175</f>
        <v>RIVER PLATE</v>
      </c>
      <c r="L77" s="1"/>
      <c r="M77" s="1"/>
      <c r="N77" s="1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22.5" customHeight="1">
      <c r="A78" s="1"/>
      <c r="B78" s="1"/>
      <c r="C78" s="1"/>
      <c r="D78" s="1"/>
      <c r="E78" s="41" t="str">
        <f t="shared" si="5"/>
        <v>ESTUDIANTES DE L.P.</v>
      </c>
      <c r="F78" s="40" t="s">
        <v>49</v>
      </c>
      <c r="G78" s="41" t="str">
        <f>AC171</f>
        <v>UNIÓN</v>
      </c>
      <c r="H78" s="41"/>
      <c r="I78" s="41" t="str">
        <f>AC191</f>
        <v>INSTITUTO A.C. CBA.</v>
      </c>
      <c r="J78" s="40" t="s">
        <v>49</v>
      </c>
      <c r="K78" s="41" t="str">
        <f t="shared" si="6"/>
        <v>G. Y ESGRIMA L.P.</v>
      </c>
      <c r="L78" s="1"/>
      <c r="M78" s="1"/>
      <c r="N78" s="1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22.5" customHeight="1">
      <c r="A79" s="1"/>
      <c r="B79" s="1"/>
      <c r="C79" s="1"/>
      <c r="D79" s="1"/>
      <c r="E79" s="41" t="str">
        <f t="shared" si="5"/>
        <v>BELGRANO (CBA.)</v>
      </c>
      <c r="F79" s="40" t="s">
        <v>49</v>
      </c>
      <c r="G79" s="41" t="str">
        <f>AC170</f>
        <v>HURACÁN</v>
      </c>
      <c r="H79" s="41"/>
      <c r="I79" s="41" t="str">
        <f>AC190</f>
        <v>SAN LORENZO DE A.</v>
      </c>
      <c r="J79" s="40" t="s">
        <v>49</v>
      </c>
      <c r="K79" s="41" t="str">
        <f t="shared" si="6"/>
        <v>TALLERES (CBA.)</v>
      </c>
      <c r="L79" s="1"/>
      <c r="M79" s="1"/>
      <c r="N79" s="1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22.5" customHeight="1">
      <c r="A80" s="1"/>
      <c r="B80" s="1"/>
      <c r="C80" s="1"/>
      <c r="D80" s="1"/>
      <c r="E80" s="41" t="str">
        <f t="shared" si="5"/>
        <v>BARRACAS CTRAL.</v>
      </c>
      <c r="F80" s="40" t="s">
        <v>49</v>
      </c>
      <c r="G80" s="41" t="str">
        <f>AC169</f>
        <v>RACING CLUB</v>
      </c>
      <c r="H80" s="41"/>
      <c r="I80" s="41" t="str">
        <f>AC189</f>
        <v>INDEPENDIENTE</v>
      </c>
      <c r="J80" s="40" t="s">
        <v>49</v>
      </c>
      <c r="K80" s="41" t="str">
        <f t="shared" si="6"/>
        <v>SARMIENTO</v>
      </c>
      <c r="L80" s="1"/>
      <c r="M80" s="1"/>
      <c r="N80" s="1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22.5" customHeight="1">
      <c r="A81" s="1"/>
      <c r="B81" s="1"/>
      <c r="C81" s="1"/>
      <c r="D81" s="1"/>
      <c r="E81" s="41" t="str">
        <f t="shared" si="5"/>
        <v>N.O. BOYS</v>
      </c>
      <c r="F81" s="40" t="s">
        <v>49</v>
      </c>
      <c r="G81" s="41" t="str">
        <f>AC168</f>
        <v>INDEPENDIENTE R. (MZA.)</v>
      </c>
      <c r="H81" s="41"/>
      <c r="I81" s="41" t="str">
        <f>AC188</f>
        <v>GODOY CRUZ (MZA.)</v>
      </c>
      <c r="J81" s="40" t="s">
        <v>49</v>
      </c>
      <c r="K81" s="41" t="str">
        <f t="shared" ref="K81:K83" si="7">AC183</f>
        <v>ROSARIO CTRAL.</v>
      </c>
      <c r="L81" s="1"/>
      <c r="M81" s="1"/>
      <c r="N81" s="1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22.5" customHeight="1">
      <c r="A82" s="1"/>
      <c r="B82" s="1"/>
      <c r="C82" s="1"/>
      <c r="D82" s="1"/>
      <c r="E82" s="41" t="str">
        <f t="shared" si="5"/>
        <v>DEF. Y JUSTICIA</v>
      </c>
      <c r="F82" s="40" t="s">
        <v>49</v>
      </c>
      <c r="G82" s="41" t="str">
        <f>AC167</f>
        <v>BANFIELD</v>
      </c>
      <c r="H82" s="41"/>
      <c r="I82" s="41" t="str">
        <f>AC187</f>
        <v>LANÚS</v>
      </c>
      <c r="J82" s="40" t="s">
        <v>49</v>
      </c>
      <c r="K82" s="41" t="str">
        <f t="shared" si="7"/>
        <v>DEP. RIESTRA</v>
      </c>
      <c r="L82" s="1"/>
      <c r="M82" s="1"/>
      <c r="N82" s="1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22.5" customHeight="1">
      <c r="A83" s="1"/>
      <c r="B83" s="1"/>
      <c r="C83" s="1"/>
      <c r="D83" s="1"/>
      <c r="E83" s="41" t="str">
        <f t="shared" si="5"/>
        <v>CTRAL.CÓRDOBA (S.E.)</v>
      </c>
      <c r="F83" s="40" t="s">
        <v>49</v>
      </c>
      <c r="G83" s="41" t="str">
        <f>AC166</f>
        <v>ALDOSIVI (M.D.P.)</v>
      </c>
      <c r="H83" s="42"/>
      <c r="I83" s="41" t="str">
        <f>AC186</f>
        <v>SAN MARTÍN (S.J.)</v>
      </c>
      <c r="J83" s="40" t="s">
        <v>49</v>
      </c>
      <c r="K83" s="41" t="str">
        <f t="shared" si="7"/>
        <v>AT. TUCUMÁN</v>
      </c>
      <c r="L83" s="1"/>
      <c r="M83" s="1"/>
      <c r="N83" s="1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43"/>
      <c r="AC83" s="44" t="s">
        <v>50</v>
      </c>
      <c r="AD83" s="44" t="s">
        <v>51</v>
      </c>
      <c r="AE83" s="3"/>
      <c r="AF83" s="3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22.5" customHeight="1">
      <c r="A84" s="1"/>
      <c r="B84" s="1"/>
      <c r="C84" s="1"/>
      <c r="D84" s="1"/>
      <c r="E84" s="1"/>
      <c r="F84" s="1"/>
      <c r="G84" s="45"/>
      <c r="H84" s="42"/>
      <c r="I84" s="41"/>
      <c r="J84" s="40"/>
      <c r="K84" s="41"/>
      <c r="L84" s="1"/>
      <c r="M84" s="1"/>
      <c r="N84" s="1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43"/>
      <c r="AC84" s="44"/>
      <c r="AD84" s="44"/>
      <c r="AE84" s="3"/>
      <c r="AF84" s="3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22.5" customHeight="1">
      <c r="A85" s="1"/>
      <c r="B85" s="1"/>
      <c r="C85" s="1"/>
      <c r="D85" s="1"/>
      <c r="E85" s="27"/>
      <c r="F85" s="46" t="s">
        <v>52</v>
      </c>
      <c r="G85" s="47" t="str">
        <f>G76</f>
        <v>TIGRE</v>
      </c>
      <c r="H85" s="47" t="s">
        <v>49</v>
      </c>
      <c r="I85" s="47" t="str">
        <f>I76</f>
        <v>VÉLEZ SARSFIELD</v>
      </c>
      <c r="J85" s="1"/>
      <c r="K85" s="41"/>
      <c r="L85" s="1"/>
      <c r="M85" s="1"/>
      <c r="N85" s="1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43"/>
      <c r="AC85" s="44"/>
      <c r="AD85" s="44"/>
      <c r="AE85" s="3"/>
      <c r="AF85" s="3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8.0" customHeight="1">
      <c r="A86" s="1"/>
      <c r="B86" s="1"/>
      <c r="C86" s="1"/>
      <c r="D86" s="1"/>
      <c r="E86" s="41"/>
      <c r="F86" s="40"/>
      <c r="G86" s="41"/>
      <c r="H86" s="42"/>
      <c r="I86" s="41"/>
      <c r="J86" s="40"/>
      <c r="K86" s="41"/>
      <c r="L86" s="1"/>
      <c r="M86" s="1"/>
      <c r="N86" s="1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43"/>
      <c r="AC86" s="44"/>
      <c r="AD86" s="44"/>
      <c r="AE86" s="3"/>
      <c r="AF86" s="3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2.75" customHeight="1">
      <c r="A87" s="1"/>
      <c r="B87" s="1"/>
      <c r="C87" s="1"/>
      <c r="D87" s="1"/>
      <c r="E87" s="38" t="s">
        <v>53</v>
      </c>
      <c r="H87" s="3"/>
      <c r="I87" s="38" t="s">
        <v>54</v>
      </c>
      <c r="L87" s="1"/>
      <c r="M87" s="1"/>
      <c r="N87" s="1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48" t="s">
        <v>55</v>
      </c>
      <c r="AC87" s="44" t="str">
        <f t="shared" ref="AC87:AC96" si="8">+IF(J10=1,9,IF(J10=2,10,IF(J10=3,11,IF(J10=4,12,IF(J10=5,13,IF(J10=6,14,IF(J10=7,15,IF(J10=8,16," "))))))))</f>
        <v> </v>
      </c>
      <c r="AD87" s="43">
        <f t="shared" ref="AD87:AD96" si="9">+IF(J10=9,1,IF(J10=10,2,IF(J10=11,3,IF(J10=12,4,IF(J10=13,5,IF(J10=14,6,IF(J10=15,7,IF(J10=16,8," "))))))))</f>
        <v>6</v>
      </c>
      <c r="AE87" s="3"/>
      <c r="AF87" s="3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8.0" customHeight="1">
      <c r="A88" s="1"/>
      <c r="B88" s="1"/>
      <c r="C88" s="1"/>
      <c r="D88" s="1"/>
      <c r="E88" s="3"/>
      <c r="F88" s="3"/>
      <c r="G88" s="3"/>
      <c r="H88" s="3"/>
      <c r="I88" s="3"/>
      <c r="J88" s="3"/>
      <c r="K88" s="3"/>
      <c r="L88" s="1"/>
      <c r="M88" s="1"/>
      <c r="N88" s="1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48" t="s">
        <v>56</v>
      </c>
      <c r="AC88" s="44">
        <f t="shared" si="8"/>
        <v>16</v>
      </c>
      <c r="AD88" s="43" t="str">
        <f t="shared" si="9"/>
        <v> </v>
      </c>
      <c r="AE88" s="3"/>
      <c r="AF88" s="3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22.5" customHeight="1">
      <c r="A89" s="1"/>
      <c r="B89" s="1"/>
      <c r="C89" s="1"/>
      <c r="D89" s="1"/>
      <c r="E89" s="41" t="str">
        <f t="shared" ref="E89:E96" si="10">AC165</f>
        <v>CTRAL.CÓRDOBA (S.E.)</v>
      </c>
      <c r="F89" s="40"/>
      <c r="G89" s="39" t="s">
        <v>48</v>
      </c>
      <c r="H89" s="41"/>
      <c r="I89" s="39" t="s">
        <v>48</v>
      </c>
      <c r="J89" s="40"/>
      <c r="K89" s="41" t="str">
        <f t="shared" ref="K89:K96" si="11">AC185</f>
        <v>AT. TUCUMÁN</v>
      </c>
      <c r="L89" s="1"/>
      <c r="M89" s="1"/>
      <c r="N89" s="1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48" t="s">
        <v>57</v>
      </c>
      <c r="AC89" s="44">
        <f t="shared" si="8"/>
        <v>15</v>
      </c>
      <c r="AD89" s="43" t="str">
        <f t="shared" si="9"/>
        <v> </v>
      </c>
      <c r="AE89" s="3"/>
      <c r="AF89" s="3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22.5" customHeight="1">
      <c r="A90" s="1"/>
      <c r="B90" s="1"/>
      <c r="C90" s="1"/>
      <c r="D90" s="1"/>
      <c r="E90" s="41" t="str">
        <f t="shared" si="10"/>
        <v>ALDOSIVI (M.D.P.)</v>
      </c>
      <c r="F90" s="40" t="s">
        <v>49</v>
      </c>
      <c r="G90" s="41" t="str">
        <f>AC164</f>
        <v>DEF. Y JUSTICIA</v>
      </c>
      <c r="H90" s="41"/>
      <c r="I90" s="41" t="str">
        <f>AC184</f>
        <v>DEP. RIESTRA</v>
      </c>
      <c r="J90" s="40" t="s">
        <v>49</v>
      </c>
      <c r="K90" s="41" t="str">
        <f t="shared" si="11"/>
        <v>SAN MARTÍN (S.J.)</v>
      </c>
      <c r="L90" s="1"/>
      <c r="M90" s="1"/>
      <c r="N90" s="1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48" t="s">
        <v>58</v>
      </c>
      <c r="AC90" s="44" t="str">
        <f t="shared" si="8"/>
        <v> </v>
      </c>
      <c r="AD90" s="43">
        <f t="shared" si="9"/>
        <v>1</v>
      </c>
      <c r="AE90" s="3"/>
      <c r="AF90" s="3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22.5" customHeight="1">
      <c r="A91" s="1"/>
      <c r="B91" s="1"/>
      <c r="C91" s="1"/>
      <c r="D91" s="1"/>
      <c r="E91" s="41" t="str">
        <f t="shared" si="10"/>
        <v>BANFIELD</v>
      </c>
      <c r="F91" s="40" t="s">
        <v>49</v>
      </c>
      <c r="G91" s="41" t="str">
        <f>AC163</f>
        <v>N.O. BOYS</v>
      </c>
      <c r="H91" s="41"/>
      <c r="I91" s="41" t="str">
        <f>AC183</f>
        <v>ROSARIO CTRAL.</v>
      </c>
      <c r="J91" s="40" t="s">
        <v>49</v>
      </c>
      <c r="K91" s="41" t="str">
        <f t="shared" si="11"/>
        <v>LANÚS</v>
      </c>
      <c r="L91" s="1"/>
      <c r="M91" s="1"/>
      <c r="N91" s="1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48" t="s">
        <v>59</v>
      </c>
      <c r="AC91" s="44">
        <f t="shared" si="8"/>
        <v>12</v>
      </c>
      <c r="AD91" s="43" t="str">
        <f t="shared" si="9"/>
        <v> </v>
      </c>
      <c r="AE91" s="3"/>
      <c r="AF91" s="3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22.5" customHeight="1">
      <c r="A92" s="1"/>
      <c r="B92" s="1"/>
      <c r="C92" s="1"/>
      <c r="D92" s="1"/>
      <c r="E92" s="41" t="str">
        <f t="shared" si="10"/>
        <v>INDEPENDIENTE R. (MZA.)</v>
      </c>
      <c r="F92" s="40" t="s">
        <v>49</v>
      </c>
      <c r="G92" s="41" t="str">
        <f>AC162</f>
        <v>BARRACAS CTRAL.</v>
      </c>
      <c r="H92" s="41"/>
      <c r="I92" s="41" t="str">
        <f>AC178</f>
        <v>SARMIENTO</v>
      </c>
      <c r="J92" s="40" t="s">
        <v>49</v>
      </c>
      <c r="K92" s="41" t="str">
        <f t="shared" si="11"/>
        <v>GODOY CRUZ (MZA.)</v>
      </c>
      <c r="L92" s="1"/>
      <c r="M92" s="1"/>
      <c r="N92" s="1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48" t="s">
        <v>60</v>
      </c>
      <c r="AC92" s="44">
        <f t="shared" si="8"/>
        <v>11</v>
      </c>
      <c r="AD92" s="43" t="str">
        <f t="shared" si="9"/>
        <v> </v>
      </c>
      <c r="AE92" s="3"/>
      <c r="AF92" s="3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22.5" customHeight="1">
      <c r="A93" s="1"/>
      <c r="B93" s="1"/>
      <c r="C93" s="1"/>
      <c r="D93" s="1"/>
      <c r="E93" s="41" t="str">
        <f t="shared" si="10"/>
        <v>RACING CLUB</v>
      </c>
      <c r="F93" s="40" t="s">
        <v>49</v>
      </c>
      <c r="G93" s="41" t="str">
        <f>AC161</f>
        <v>BELGRANO (CBA.)</v>
      </c>
      <c r="H93" s="41"/>
      <c r="I93" s="41" t="str">
        <f>AC177</f>
        <v>TALLERES (CBA.)</v>
      </c>
      <c r="J93" s="40" t="s">
        <v>49</v>
      </c>
      <c r="K93" s="41" t="str">
        <f t="shared" si="11"/>
        <v>INDEPENDIENTE</v>
      </c>
      <c r="L93" s="1"/>
      <c r="M93" s="1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48" t="s">
        <v>61</v>
      </c>
      <c r="AC93" s="44">
        <f t="shared" si="8"/>
        <v>9</v>
      </c>
      <c r="AD93" s="43" t="str">
        <f t="shared" si="9"/>
        <v> </v>
      </c>
      <c r="AE93" s="3"/>
      <c r="AF93" s="3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22.5" customHeight="1">
      <c r="A94" s="1"/>
      <c r="B94" s="1"/>
      <c r="C94" s="1"/>
      <c r="D94" s="1"/>
      <c r="E94" s="41" t="str">
        <f t="shared" si="10"/>
        <v>HURACÁN</v>
      </c>
      <c r="F94" s="40" t="s">
        <v>49</v>
      </c>
      <c r="G94" s="41" t="str">
        <f>AC160</f>
        <v>ESTUDIANTES DE L.P.</v>
      </c>
      <c r="H94" s="41"/>
      <c r="I94" s="41" t="str">
        <f>AC176</f>
        <v>G. Y ESGRIMA L.P.</v>
      </c>
      <c r="J94" s="40" t="s">
        <v>49</v>
      </c>
      <c r="K94" s="41" t="str">
        <f t="shared" si="11"/>
        <v>SAN LORENZO DE A.</v>
      </c>
      <c r="L94" s="1"/>
      <c r="M94" s="1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48" t="s">
        <v>62</v>
      </c>
      <c r="AC94" s="44">
        <f t="shared" si="8"/>
        <v>14</v>
      </c>
      <c r="AD94" s="43" t="str">
        <f t="shared" si="9"/>
        <v> </v>
      </c>
      <c r="AE94" s="3"/>
      <c r="AF94" s="3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22.5" customHeight="1">
      <c r="A95" s="1"/>
      <c r="B95" s="1"/>
      <c r="C95" s="1"/>
      <c r="D95" s="1"/>
      <c r="E95" s="41" t="str">
        <f t="shared" si="10"/>
        <v>UNIÓN</v>
      </c>
      <c r="F95" s="40" t="s">
        <v>49</v>
      </c>
      <c r="G95" s="41" t="str">
        <f>AC159</f>
        <v>BOCA JRS.</v>
      </c>
      <c r="H95" s="41"/>
      <c r="I95" s="41" t="str">
        <f>AC175</f>
        <v>RIVER PLATE</v>
      </c>
      <c r="J95" s="40" t="s">
        <v>49</v>
      </c>
      <c r="K95" s="41" t="str">
        <f t="shared" si="11"/>
        <v>INSTITUTO A.C. CBA.</v>
      </c>
      <c r="L95" s="1"/>
      <c r="M95" s="1"/>
      <c r="N95" s="1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48" t="s">
        <v>55</v>
      </c>
      <c r="AC95" s="44">
        <f t="shared" si="8"/>
        <v>10</v>
      </c>
      <c r="AD95" s="43" t="str">
        <f t="shared" si="9"/>
        <v> </v>
      </c>
      <c r="AE95" s="3"/>
      <c r="AF95" s="3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22.5" customHeight="1">
      <c r="A96" s="1"/>
      <c r="B96" s="1"/>
      <c r="C96" s="1"/>
      <c r="D96" s="1"/>
      <c r="E96" s="41" t="str">
        <f t="shared" si="10"/>
        <v>ARGENTINOS JRS.</v>
      </c>
      <c r="F96" s="40" t="s">
        <v>49</v>
      </c>
      <c r="G96" s="41" t="str">
        <f>AC173</f>
        <v>TIGRE</v>
      </c>
      <c r="H96" s="1"/>
      <c r="I96" s="41" t="str">
        <f>AC196</f>
        <v>VÉLEZ SARSFIELD</v>
      </c>
      <c r="J96" s="40" t="s">
        <v>49</v>
      </c>
      <c r="K96" s="41" t="str">
        <f t="shared" si="11"/>
        <v>PLATENSE</v>
      </c>
      <c r="L96" s="1"/>
      <c r="M96" s="1"/>
      <c r="N96" s="1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48" t="s">
        <v>56</v>
      </c>
      <c r="AC96" s="44" t="str">
        <f t="shared" si="8"/>
        <v> </v>
      </c>
      <c r="AD96" s="43">
        <f t="shared" si="9"/>
        <v>2</v>
      </c>
      <c r="AE96" s="3"/>
      <c r="AF96" s="3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22.5" customHeight="1">
      <c r="A97" s="1"/>
      <c r="B97" s="1"/>
      <c r="C97" s="1"/>
      <c r="D97" s="1"/>
      <c r="E97" s="41"/>
      <c r="F97" s="40"/>
      <c r="G97" s="41"/>
      <c r="H97" s="1"/>
      <c r="I97" s="41"/>
      <c r="J97" s="40"/>
      <c r="K97" s="41"/>
      <c r="L97" s="1"/>
      <c r="M97" s="1"/>
      <c r="N97" s="1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48"/>
      <c r="AC97" s="44"/>
      <c r="AD97" s="43"/>
      <c r="AE97" s="3"/>
      <c r="AF97" s="3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22.5" customHeight="1">
      <c r="A98" s="1"/>
      <c r="B98" s="1"/>
      <c r="C98" s="1"/>
      <c r="D98" s="1"/>
      <c r="E98" s="41"/>
      <c r="F98" s="46" t="s">
        <v>52</v>
      </c>
      <c r="G98" s="47" t="str">
        <f>E89</f>
        <v>CTRAL.CÓRDOBA (S.E.)</v>
      </c>
      <c r="H98" s="49" t="s">
        <v>49</v>
      </c>
      <c r="I98" s="47" t="str">
        <f>K89</f>
        <v>AT. TUCUMÁN</v>
      </c>
      <c r="J98" s="40"/>
      <c r="K98" s="41"/>
      <c r="L98" s="1"/>
      <c r="M98" s="1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48"/>
      <c r="AC98" s="44"/>
      <c r="AD98" s="43"/>
      <c r="AE98" s="3"/>
      <c r="AF98" s="3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8.0" customHeight="1">
      <c r="A99" s="1"/>
      <c r="B99" s="1"/>
      <c r="C99" s="1"/>
      <c r="D99" s="1"/>
      <c r="E99" s="41"/>
      <c r="F99" s="40"/>
      <c r="G99" s="41"/>
      <c r="H99" s="1"/>
      <c r="I99" s="41"/>
      <c r="J99" s="40"/>
      <c r="K99" s="41"/>
      <c r="L99" s="1"/>
      <c r="M99" s="1"/>
      <c r="N99" s="1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48"/>
      <c r="AC99" s="44"/>
      <c r="AD99" s="43"/>
      <c r="AE99" s="3"/>
      <c r="AF99" s="3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2.75" customHeight="1">
      <c r="A100" s="1"/>
      <c r="B100" s="1"/>
      <c r="C100" s="1"/>
      <c r="D100" s="1"/>
      <c r="E100" s="38" t="s">
        <v>63</v>
      </c>
      <c r="H100" s="3"/>
      <c r="I100" s="38" t="s">
        <v>64</v>
      </c>
      <c r="L100" s="1"/>
      <c r="M100" s="1"/>
      <c r="N100" s="1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48" t="s">
        <v>57</v>
      </c>
      <c r="AC100" s="44" t="str">
        <f t="shared" ref="AC100:AC105" si="12">+IF(J20=1,9,IF(J20=2,10,IF(J20=3,11,IF(J20=4,12,IF(J20=5,13,IF(J20=6,14,IF(J20=7,15,IF(J20=8,16," "))))))))</f>
        <v> </v>
      </c>
      <c r="AD100" s="43">
        <f t="shared" ref="AD100:AD105" si="13">+IF(J20=9,1,IF(J20=10,2,IF(J20=11,3,IF(J20=12,4,IF(J20=13,5,IF(J20=14,6,IF(J20=15,7,IF(J20=16,8," "))))))))</f>
        <v>4</v>
      </c>
      <c r="AE100" s="3"/>
      <c r="AF100" s="3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8.0" customHeight="1">
      <c r="A101" s="1"/>
      <c r="B101" s="1"/>
      <c r="C101" s="1"/>
      <c r="D101" s="1"/>
      <c r="E101" s="3"/>
      <c r="F101" s="3"/>
      <c r="G101" s="3"/>
      <c r="H101" s="3"/>
      <c r="I101" s="3"/>
      <c r="J101" s="3"/>
      <c r="K101" s="3"/>
      <c r="L101" s="1"/>
      <c r="M101" s="1"/>
      <c r="N101" s="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48" t="s">
        <v>58</v>
      </c>
      <c r="AC101" s="44" t="str">
        <f t="shared" si="12"/>
        <v> </v>
      </c>
      <c r="AD101" s="43">
        <f t="shared" si="13"/>
        <v>3</v>
      </c>
      <c r="AE101" s="3"/>
      <c r="AF101" s="3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22.5" customHeight="1">
      <c r="A102" s="1"/>
      <c r="B102" s="1"/>
      <c r="C102" s="1"/>
      <c r="D102" s="1"/>
      <c r="E102" s="39" t="s">
        <v>48</v>
      </c>
      <c r="F102" s="40"/>
      <c r="G102" s="41" t="str">
        <f>AC172</f>
        <v>ARGENTINOS JRS.</v>
      </c>
      <c r="H102" s="41"/>
      <c r="I102" s="41" t="str">
        <f>AC192</f>
        <v>PLATENSE</v>
      </c>
      <c r="J102" s="40"/>
      <c r="K102" s="39" t="s">
        <v>48</v>
      </c>
      <c r="L102" s="1"/>
      <c r="M102" s="1"/>
      <c r="N102" s="1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48" t="s">
        <v>59</v>
      </c>
      <c r="AC102" s="44" t="str">
        <f t="shared" si="12"/>
        <v> </v>
      </c>
      <c r="AD102" s="43">
        <f t="shared" si="13"/>
        <v>5</v>
      </c>
      <c r="AE102" s="3"/>
      <c r="AF102" s="3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22.5" customHeight="1">
      <c r="A103" s="1"/>
      <c r="B103" s="1"/>
      <c r="C103" s="1"/>
      <c r="D103" s="1"/>
      <c r="E103" s="41" t="str">
        <f>AC173</f>
        <v>TIGRE</v>
      </c>
      <c r="F103" s="40" t="s">
        <v>49</v>
      </c>
      <c r="G103" s="41" t="str">
        <f>AC171</f>
        <v>UNIÓN</v>
      </c>
      <c r="H103" s="41"/>
      <c r="I103" s="41" t="str">
        <f>AC191</f>
        <v>INSTITUTO A.C. CBA.</v>
      </c>
      <c r="J103" s="40" t="s">
        <v>49</v>
      </c>
      <c r="K103" s="41" t="str">
        <f>AC196</f>
        <v>VÉLEZ SARSFIELD</v>
      </c>
      <c r="L103" s="1"/>
      <c r="M103" s="1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48" t="s">
        <v>60</v>
      </c>
      <c r="AC103" s="44">
        <f t="shared" si="12"/>
        <v>13</v>
      </c>
      <c r="AD103" s="43" t="str">
        <f t="shared" si="13"/>
        <v> </v>
      </c>
      <c r="AE103" s="3"/>
      <c r="AF103" s="3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22.5" customHeight="1">
      <c r="A104" s="1"/>
      <c r="B104" s="1"/>
      <c r="C104" s="1"/>
      <c r="D104" s="1"/>
      <c r="E104" s="41" t="str">
        <f t="shared" ref="E104:E109" si="14">AC159</f>
        <v>BOCA JRS.</v>
      </c>
      <c r="F104" s="40" t="s">
        <v>49</v>
      </c>
      <c r="G104" s="41" t="str">
        <f>AC170</f>
        <v>HURACÁN</v>
      </c>
      <c r="H104" s="41"/>
      <c r="I104" s="41" t="str">
        <f>AC190</f>
        <v>SAN LORENZO DE A.</v>
      </c>
      <c r="J104" s="40" t="s">
        <v>49</v>
      </c>
      <c r="K104" s="41" t="str">
        <f t="shared" ref="K104:K107" si="15">AC175</f>
        <v>RIVER PLATE</v>
      </c>
      <c r="L104" s="1"/>
      <c r="M104" s="1"/>
      <c r="N104" s="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48" t="s">
        <v>61</v>
      </c>
      <c r="AC104" s="44" t="str">
        <f t="shared" si="12"/>
        <v> </v>
      </c>
      <c r="AD104" s="43">
        <f t="shared" si="13"/>
        <v>7</v>
      </c>
      <c r="AE104" s="3"/>
      <c r="AF104" s="3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22.5" customHeight="1">
      <c r="A105" s="1"/>
      <c r="B105" s="1"/>
      <c r="C105" s="1"/>
      <c r="D105" s="1"/>
      <c r="E105" s="41" t="str">
        <f t="shared" si="14"/>
        <v>ESTUDIANTES DE L.P.</v>
      </c>
      <c r="F105" s="40" t="s">
        <v>49</v>
      </c>
      <c r="G105" s="41" t="str">
        <f>AC169</f>
        <v>RACING CLUB</v>
      </c>
      <c r="H105" s="41"/>
      <c r="I105" s="41" t="str">
        <f>AC189</f>
        <v>INDEPENDIENTE</v>
      </c>
      <c r="J105" s="40" t="s">
        <v>49</v>
      </c>
      <c r="K105" s="41" t="str">
        <f t="shared" si="15"/>
        <v>G. Y ESGRIMA L.P.</v>
      </c>
      <c r="L105" s="1"/>
      <c r="M105" s="1"/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48" t="s">
        <v>62</v>
      </c>
      <c r="AC105" s="44" t="str">
        <f t="shared" si="12"/>
        <v> </v>
      </c>
      <c r="AD105" s="43" t="str">
        <f t="shared" si="13"/>
        <v> </v>
      </c>
      <c r="AE105" s="3"/>
      <c r="AF105" s="3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22.5" customHeight="1">
      <c r="A106" s="1"/>
      <c r="B106" s="1"/>
      <c r="C106" s="1"/>
      <c r="D106" s="1"/>
      <c r="E106" s="41" t="str">
        <f t="shared" si="14"/>
        <v>BELGRANO (CBA.)</v>
      </c>
      <c r="F106" s="40" t="s">
        <v>49</v>
      </c>
      <c r="G106" s="41" t="str">
        <f>AC168</f>
        <v>INDEPENDIENTE R. (MZA.)</v>
      </c>
      <c r="H106" s="41"/>
      <c r="I106" s="41" t="str">
        <f>AC188</f>
        <v>GODOY CRUZ (MZA.)</v>
      </c>
      <c r="J106" s="40" t="s">
        <v>49</v>
      </c>
      <c r="K106" s="41" t="str">
        <f t="shared" si="15"/>
        <v>TALLERES (CBA.)</v>
      </c>
      <c r="L106" s="1"/>
      <c r="M106" s="1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50"/>
      <c r="AC106" s="30"/>
      <c r="AD106" s="3"/>
      <c r="AE106" s="3"/>
      <c r="AF106" s="3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22.5" customHeight="1">
      <c r="A107" s="1"/>
      <c r="B107" s="1"/>
      <c r="C107" s="1"/>
      <c r="D107" s="1"/>
      <c r="E107" s="41" t="str">
        <f t="shared" si="14"/>
        <v>BARRACAS CTRAL.</v>
      </c>
      <c r="F107" s="40" t="s">
        <v>49</v>
      </c>
      <c r="G107" s="41" t="str">
        <f>AC167</f>
        <v>BANFIELD</v>
      </c>
      <c r="H107" s="41"/>
      <c r="I107" s="41" t="str">
        <f>AC187</f>
        <v>LANÚS</v>
      </c>
      <c r="J107" s="40" t="s">
        <v>49</v>
      </c>
      <c r="K107" s="41" t="str">
        <f t="shared" si="15"/>
        <v>SARMIENTO</v>
      </c>
      <c r="L107" s="1"/>
      <c r="M107" s="1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50"/>
      <c r="AC107" s="30"/>
      <c r="AD107" s="3"/>
      <c r="AE107" s="3"/>
      <c r="AF107" s="3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22.5" customHeight="1">
      <c r="A108" s="1"/>
      <c r="B108" s="1"/>
      <c r="C108" s="1"/>
      <c r="D108" s="1"/>
      <c r="E108" s="41" t="str">
        <f t="shared" si="14"/>
        <v>N.O. BOYS</v>
      </c>
      <c r="F108" s="40" t="s">
        <v>49</v>
      </c>
      <c r="G108" s="41" t="str">
        <f>AC166</f>
        <v>ALDOSIVI (M.D.P.)</v>
      </c>
      <c r="H108" s="41"/>
      <c r="I108" s="41" t="str">
        <f>AC186</f>
        <v>SAN MARTÍN (S.J.)</v>
      </c>
      <c r="J108" s="40" t="s">
        <v>49</v>
      </c>
      <c r="K108" s="41" t="str">
        <f t="shared" ref="K108:K109" si="16">AC183</f>
        <v>ROSARIO CTRAL.</v>
      </c>
      <c r="L108" s="1"/>
      <c r="M108" s="1"/>
      <c r="N108" s="1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50"/>
      <c r="AC108" s="30"/>
      <c r="AD108" s="3"/>
      <c r="AE108" s="3"/>
      <c r="AF108" s="3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22.5" customHeight="1">
      <c r="A109" s="1"/>
      <c r="B109" s="1"/>
      <c r="C109" s="1"/>
      <c r="D109" s="1"/>
      <c r="E109" s="41" t="str">
        <f t="shared" si="14"/>
        <v>DEF. Y JUSTICIA</v>
      </c>
      <c r="F109" s="40" t="s">
        <v>49</v>
      </c>
      <c r="G109" s="41" t="str">
        <f>AC165</f>
        <v>CTRAL.CÓRDOBA (S.E.)</v>
      </c>
      <c r="H109" s="1"/>
      <c r="I109" s="41" t="str">
        <f>AC185</f>
        <v>AT. TUCUMÁN</v>
      </c>
      <c r="J109" s="40" t="s">
        <v>49</v>
      </c>
      <c r="K109" s="41" t="str">
        <f t="shared" si="16"/>
        <v>DEP. RIESTRA</v>
      </c>
      <c r="L109" s="1"/>
      <c r="M109" s="1"/>
      <c r="N109" s="1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50"/>
      <c r="AC109" s="30"/>
      <c r="AD109" s="3"/>
      <c r="AE109" s="3"/>
      <c r="AF109" s="3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22.5" customHeight="1">
      <c r="A110" s="1"/>
      <c r="B110" s="1"/>
      <c r="C110" s="1"/>
      <c r="D110" s="1"/>
      <c r="E110" s="41"/>
      <c r="F110" s="40"/>
      <c r="G110" s="41"/>
      <c r="H110" s="1"/>
      <c r="I110" s="41"/>
      <c r="J110" s="40"/>
      <c r="K110" s="41"/>
      <c r="L110" s="1"/>
      <c r="M110" s="1"/>
      <c r="N110" s="1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50"/>
      <c r="AC110" s="30"/>
      <c r="AD110" s="3"/>
      <c r="AE110" s="3"/>
      <c r="AF110" s="3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22.5" customHeight="1">
      <c r="A111" s="1"/>
      <c r="B111" s="1"/>
      <c r="C111" s="1"/>
      <c r="D111" s="1"/>
      <c r="E111" s="41"/>
      <c r="F111" s="46" t="s">
        <v>52</v>
      </c>
      <c r="G111" s="47" t="str">
        <f>G102</f>
        <v>ARGENTINOS JRS.</v>
      </c>
      <c r="H111" s="49" t="s">
        <v>49</v>
      </c>
      <c r="I111" s="47" t="str">
        <f>I102</f>
        <v>PLATENSE</v>
      </c>
      <c r="J111" s="1"/>
      <c r="K111" s="41"/>
      <c r="L111" s="1"/>
      <c r="M111" s="1"/>
      <c r="N111" s="1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50"/>
      <c r="AC111" s="30"/>
      <c r="AD111" s="3"/>
      <c r="AE111" s="3"/>
      <c r="AF111" s="3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8.0" customHeight="1">
      <c r="A112" s="1"/>
      <c r="B112" s="1"/>
      <c r="C112" s="1"/>
      <c r="D112" s="1"/>
      <c r="E112" s="41"/>
      <c r="F112" s="40"/>
      <c r="G112" s="41"/>
      <c r="H112" s="1"/>
      <c r="I112" s="41"/>
      <c r="J112" s="40"/>
      <c r="K112" s="41"/>
      <c r="L112" s="1"/>
      <c r="M112" s="1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50"/>
      <c r="AC112" s="30"/>
      <c r="AD112" s="3"/>
      <c r="AE112" s="3"/>
      <c r="AF112" s="3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2.75" customHeight="1">
      <c r="A113" s="1"/>
      <c r="B113" s="1"/>
      <c r="C113" s="1"/>
      <c r="D113" s="1"/>
      <c r="E113" s="38" t="s">
        <v>65</v>
      </c>
      <c r="H113" s="3"/>
      <c r="I113" s="38" t="s">
        <v>66</v>
      </c>
      <c r="L113" s="1"/>
      <c r="M113" s="1"/>
      <c r="N113" s="1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50"/>
      <c r="AC113" s="30"/>
      <c r="AD113" s="3"/>
      <c r="AE113" s="3"/>
      <c r="AF113" s="3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8.0" customHeight="1">
      <c r="A114" s="1"/>
      <c r="B114" s="1"/>
      <c r="C114" s="1"/>
      <c r="D114" s="1"/>
      <c r="E114" s="3"/>
      <c r="F114" s="3"/>
      <c r="G114" s="3"/>
      <c r="H114" s="3"/>
      <c r="I114" s="3"/>
      <c r="J114" s="3"/>
      <c r="K114" s="3"/>
      <c r="L114" s="1"/>
      <c r="M114" s="1"/>
      <c r="N114" s="1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50"/>
      <c r="AC114" s="30"/>
      <c r="AD114" s="3"/>
      <c r="AE114" s="3"/>
      <c r="AF114" s="3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22.5" customHeight="1">
      <c r="A115" s="1"/>
      <c r="B115" s="1"/>
      <c r="C115" s="1"/>
      <c r="D115" s="1"/>
      <c r="E115" s="41" t="str">
        <f t="shared" ref="E115:E122" si="17">AC164</f>
        <v>DEF. Y JUSTICIA</v>
      </c>
      <c r="F115" s="40"/>
      <c r="G115" s="39" t="s">
        <v>48</v>
      </c>
      <c r="H115" s="41"/>
      <c r="I115" s="39" t="s">
        <v>48</v>
      </c>
      <c r="J115" s="40"/>
      <c r="K115" s="41" t="str">
        <f t="shared" ref="K115:K122" si="18">AC184</f>
        <v>DEP. RIESTRA</v>
      </c>
      <c r="L115" s="1"/>
      <c r="M115" s="1"/>
      <c r="N115" s="1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43">
        <v>1.0</v>
      </c>
      <c r="AC115" s="43" t="str">
        <f>+IF(J$10=1,K$10,IF(J$11=1,K$11,IF(J$12=1,K$12,IF(J$13=1,K$13,IF(J$14=1,K$14,IF(J$15=1,K$15,IF(J$16=1,K$16,IF(J$17=1,K$17," "))))))))</f>
        <v>BOCA JRS.</v>
      </c>
      <c r="AD115" s="43" t="str">
        <f>+IF(J$18=1,K$18,IF(J$19=1,K$19,IF(J$20=1,K$20,IF(J$21=1,K$21,IF(J$22=1,K$22,IF(J$23=1,K$23,IF(J$24=1,K$24," ")))))))</f>
        <v> </v>
      </c>
      <c r="AE115" s="43" t="str">
        <f>+IF(N$10=1,M$10,IF(N$11=1,M$11,IF(N$12=1,M$12,IF(N$13=1,M$13,IF(N$14=1,M$14,IF(N$15=1,M$15,IF(N$16=1,M$16,IF(N$17=1,M$17," "))))))))</f>
        <v>RIVER PLATE</v>
      </c>
      <c r="AF115" s="43" t="str">
        <f>+IF(N$18=1,M$18,IF(N$19=1,M$19,IF(N$20=1,M$20,IF(N$21=1,M$21,IF(N$22=1,M$22,IF(N$23=1,M$23,IF(N$24=1,M$24," ")))))))</f>
        <v> </v>
      </c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22.5" customHeight="1">
      <c r="A116" s="1"/>
      <c r="B116" s="1"/>
      <c r="C116" s="1"/>
      <c r="D116" s="1"/>
      <c r="E116" s="41" t="str">
        <f t="shared" si="17"/>
        <v>CTRAL.CÓRDOBA (S.E.)</v>
      </c>
      <c r="F116" s="40" t="s">
        <v>49</v>
      </c>
      <c r="G116" s="41" t="str">
        <f>AC163</f>
        <v>N.O. BOYS</v>
      </c>
      <c r="H116" s="41"/>
      <c r="I116" s="41" t="str">
        <f>AC183</f>
        <v>ROSARIO CTRAL.</v>
      </c>
      <c r="J116" s="40" t="s">
        <v>49</v>
      </c>
      <c r="K116" s="41" t="str">
        <f t="shared" si="18"/>
        <v>AT. TUCUMÁN</v>
      </c>
      <c r="L116" s="1"/>
      <c r="M116" s="1"/>
      <c r="N116" s="1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43">
        <f t="shared" ref="AB116:AB122" si="19">1+AB115</f>
        <v>2</v>
      </c>
      <c r="AC116" s="43" t="str">
        <f>+IF(J$10=2,K$10,IF(J$11=2,K$11,IF(J$12=2,K$12,IF(J$13=2,K$13,IF(J$14=2,K$14,IF(J$15=2,K$15,IF(J$16=2,K$16,IF(J$17=2,K$17," "))))))))</f>
        <v> </v>
      </c>
      <c r="AD116" s="43" t="str">
        <f>+IF(J$18=2,K$18,IF(J$19=2,K$19,IF(J$20=2,K$20,IF(J$21=2,K$21,IF(J$22=2,K$22,IF(J$23=2,K$23,IF(J$24=2,K$24," ")))))))</f>
        <v>ESTUDIANTES DE L.P.</v>
      </c>
      <c r="AE116" s="43" t="str">
        <f>+IF(N$10=2,M$10,IF(N$11=2,M$11,IF(N$12=2,M$12,IF(N$13=2,M$13,IF(N$14=2,M$14,IF(N$15=2,M$15,IF(N$16=2,M$16,IF(N$17=2,M$17," "))))))))</f>
        <v> </v>
      </c>
      <c r="AF116" s="43" t="str">
        <f>+IF(N$18=2,M$18,IF(N$19=2,M$19,IF(N$20=2,M$20,IF(N$21=2,M$21,IF(N$22=2,M$22,IF(N$23=2,M$23,IF(N$24=2,M$24," ")))))))</f>
        <v>G. Y ESGRIMA L.P.</v>
      </c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22.5" customHeight="1">
      <c r="A117" s="1"/>
      <c r="B117" s="1"/>
      <c r="C117" s="1"/>
      <c r="D117" s="1"/>
      <c r="E117" s="41" t="str">
        <f t="shared" si="17"/>
        <v>ALDOSIVI (M.D.P.)</v>
      </c>
      <c r="F117" s="40" t="s">
        <v>49</v>
      </c>
      <c r="G117" s="41" t="str">
        <f>AC162</f>
        <v>BARRACAS CTRAL.</v>
      </c>
      <c r="H117" s="41"/>
      <c r="I117" s="41" t="str">
        <f>AC178</f>
        <v>SARMIENTO</v>
      </c>
      <c r="J117" s="40" t="s">
        <v>49</v>
      </c>
      <c r="K117" s="41" t="str">
        <f t="shared" si="18"/>
        <v>SAN MARTÍN (S.J.)</v>
      </c>
      <c r="L117" s="1"/>
      <c r="M117" s="1"/>
      <c r="N117" s="1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43">
        <f t="shared" si="19"/>
        <v>3</v>
      </c>
      <c r="AC117" s="43" t="str">
        <f>+IF(J$10=3,K$10,IF(J$11=3,K$11,IF(J$12=3,K$12,IF(J$13=3,K$13,IF(J$14=3,K$14,IF(J$15=3,K$15,IF(J$16=3,K$16,IF(J$17=3,K$17," "))))))))</f>
        <v>BELGRANO (CBA.)</v>
      </c>
      <c r="AD117" s="43" t="str">
        <f>+IF(J$18=3,K$18,IF(J$19=3,K$19,IF(J$20=3,K$20,IF(J$21=3,K$21,IF(J$22=3,K$22,IF(J$23=3,K$23,IF(J$24=3,K$24," ")))))))</f>
        <v> </v>
      </c>
      <c r="AE117" s="43" t="str">
        <f>+IF(N$10=3,M$10,IF(N$11=3,M$11,IF(N$12=3,M$12,IF(N$13=3,M$13,IF(N$14=3,M$14,IF(N$15=3,M$15,IF(N$16=3,M$16,IF(N$17=3,M$17," "))))))))</f>
        <v>TALLERES (CBA.)</v>
      </c>
      <c r="AF117" s="43" t="str">
        <f>+IF(N$18=3,M$18,IF(N$19=3,M$19,IF(N$20=3,M$20,IF(N$21=3,M$21,IF(N$22=3,M$22,IF(N$23=3,M$23,IF(N$24=3,M$24," ")))))))</f>
        <v> </v>
      </c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22.5" customHeight="1">
      <c r="A118" s="1"/>
      <c r="B118" s="1"/>
      <c r="C118" s="1"/>
      <c r="D118" s="1"/>
      <c r="E118" s="41" t="str">
        <f t="shared" si="17"/>
        <v>BANFIELD</v>
      </c>
      <c r="F118" s="40" t="s">
        <v>49</v>
      </c>
      <c r="G118" s="41" t="str">
        <f>AC161</f>
        <v>BELGRANO (CBA.)</v>
      </c>
      <c r="H118" s="41"/>
      <c r="I118" s="41" t="str">
        <f>AC177</f>
        <v>TALLERES (CBA.)</v>
      </c>
      <c r="J118" s="40" t="s">
        <v>49</v>
      </c>
      <c r="K118" s="41" t="str">
        <f t="shared" si="18"/>
        <v>LANÚS</v>
      </c>
      <c r="L118" s="1"/>
      <c r="M118" s="1"/>
      <c r="N118" s="1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3">
        <f t="shared" si="19"/>
        <v>4</v>
      </c>
      <c r="AC118" s="43" t="str">
        <f>+IF(J$10=4,K$10,IF(J$11=4,K$11,IF(J$12=4,K$12,IF(J$13=4,K$13,IF(J$14=4,K$14,IF(J$15=4,K$15,IF(J$16=4,K$16,IF(J$17=4,K$17," "))))))))</f>
        <v>BARRACAS CTRAL.</v>
      </c>
      <c r="AD118" s="43" t="str">
        <f>+IF(J$18=4,K$18,IF(J$19=4,K$19,IF(J$20=4,K$20,IF(J$21=4,K$21,IF(J$22=4,K$22,IF(J$23=4,K$23,IF(J$24=4,K$24," ")))))))</f>
        <v> </v>
      </c>
      <c r="AE118" s="43" t="str">
        <f>+IF(N$10=4,M$10,IF(N$11=4,M$11,IF(N$12=4,M$12,IF(N$13=4,M$13,IF(N$14=4,M$14,IF(N$15=4,M$15,IF(N$16=4,M$16,IF(N$17=4,M$17," "))))))))</f>
        <v>SARMIENTO</v>
      </c>
      <c r="AF118" s="43" t="str">
        <f>+IF(N$18=4,M$18,IF(N$19=4,M$19,IF(N$20=4,M$20,IF(N$21=4,M$21,IF(N$22=4,M$22,IF(N$23=4,M$23,IF(N$24=4,M$24," ")))))))</f>
        <v> </v>
      </c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22.5" customHeight="1">
      <c r="A119" s="1"/>
      <c r="B119" s="1"/>
      <c r="C119" s="1"/>
      <c r="D119" s="1"/>
      <c r="E119" s="41" t="str">
        <f t="shared" si="17"/>
        <v>INDEPENDIENTE R. (MZA.)</v>
      </c>
      <c r="F119" s="40" t="s">
        <v>49</v>
      </c>
      <c r="G119" s="41" t="str">
        <f>AC160</f>
        <v>ESTUDIANTES DE L.P.</v>
      </c>
      <c r="H119" s="41"/>
      <c r="I119" s="41" t="str">
        <f>AC176</f>
        <v>G. Y ESGRIMA L.P.</v>
      </c>
      <c r="J119" s="40" t="s">
        <v>49</v>
      </c>
      <c r="K119" s="41" t="str">
        <f t="shared" si="18"/>
        <v>GODOY CRUZ (MZA.)</v>
      </c>
      <c r="L119" s="1"/>
      <c r="M119" s="1"/>
      <c r="N119" s="1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3">
        <f t="shared" si="19"/>
        <v>5</v>
      </c>
      <c r="AC119" s="43" t="str">
        <f>+IF(J$10=5,K$10,IF(J$11=5,K$11,IF(J$12=5,K$12,IF(J$13=5,K$13,IF(J$14=5,K$14,IF(J$15=5,K$15,IF(J$16=5,K$16,IF(J$17=5,K$17," "))))))))</f>
        <v> </v>
      </c>
      <c r="AD119" s="43" t="str">
        <f>+IF(J$18=5,K$18,IF(J$19=5,K$19,IF(J$20=5,K$20,IF(J$21=5,K$21,IF(J$22=5,K$22,IF(J$23=5,K$23,IF(J$24=5,K$24," ")))))))</f>
        <v>N.O. BOYS</v>
      </c>
      <c r="AE119" s="43" t="str">
        <f>+IF(N$10=5,M$10,IF(N$11=5,M$11,IF(N$12=5,M$12,IF(N$13=5,M$13,IF(N$14=5,M$14,IF(N$15=5,M$15,IF(N$16=5,M$16,IF(N$17=5,M$17," "))))))))</f>
        <v> </v>
      </c>
      <c r="AF119" s="43" t="str">
        <f>+IF(N$18=5,M$18,IF(N$19=5,M$19,IF(N$20=5,M$20,IF(N$21=5,M$21,IF(N$22=5,M$22,IF(N$23=5,M$23,IF(N$24=5,M$24," ")))))))</f>
        <v>ROSARIO CTRAL.</v>
      </c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22.5" customHeight="1">
      <c r="A120" s="1"/>
      <c r="B120" s="1"/>
      <c r="C120" s="1"/>
      <c r="D120" s="1"/>
      <c r="E120" s="41" t="str">
        <f t="shared" si="17"/>
        <v>RACING CLUB</v>
      </c>
      <c r="F120" s="40" t="s">
        <v>49</v>
      </c>
      <c r="G120" s="41" t="str">
        <f>AC159</f>
        <v>BOCA JRS.</v>
      </c>
      <c r="H120" s="41"/>
      <c r="I120" s="41" t="str">
        <f>AC175</f>
        <v>RIVER PLATE</v>
      </c>
      <c r="J120" s="40" t="s">
        <v>49</v>
      </c>
      <c r="K120" s="41" t="str">
        <f t="shared" si="18"/>
        <v>INDEPENDIENTE</v>
      </c>
      <c r="L120" s="1"/>
      <c r="M120" s="1"/>
      <c r="N120" s="1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43">
        <f t="shared" si="19"/>
        <v>6</v>
      </c>
      <c r="AC120" s="43" t="str">
        <f>+IF(J$10=6,K$10,IF(J$11=6,K$11,IF(J$12=6,K$12,IF(J$13=6,K$13,IF(J$14=6,K$14,IF(J$15=6,K$15,IF(J$16=6,K$16,IF(J$17=6,K$17," "))))))))</f>
        <v>DEF. Y JUSTICIA</v>
      </c>
      <c r="AD120" s="43" t="str">
        <f>+IF(J$18=6,K$18,IF(J$19=6,K$19,IF(J$20=6,K$20,IF(J$21=6,K$21,IF(J$22=6,K$22,IF(J$23=6,K$23,IF(J$24=6,K$24," ")))))))</f>
        <v> </v>
      </c>
      <c r="AE120" s="43" t="str">
        <f>+IF(N$10=6,M$10,IF(N$11=6,M$11,IF(N$12=6,M$12,IF(N$13=6,M$13,IF(N$14=6,M$14,IF(N$15=6,M$15,IF(N$16=6,M$16,IF(N$17=6,M$17," "))))))))</f>
        <v>DEP. RIESTRA</v>
      </c>
      <c r="AF120" s="43" t="str">
        <f>+IF(N$18=6,M$18,IF(N$19=6,M$19,IF(N$20=6,M$20,IF(N$21=6,M$21,IF(N$22=6,M$22,IF(N$23=6,M$23,IF(N$24=6,M$24," ")))))))</f>
        <v> </v>
      </c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22.5" customHeight="1">
      <c r="A121" s="1"/>
      <c r="B121" s="1"/>
      <c r="C121" s="1"/>
      <c r="D121" s="1"/>
      <c r="E121" s="41" t="str">
        <f t="shared" si="17"/>
        <v>HURACÁN</v>
      </c>
      <c r="F121" s="40" t="s">
        <v>49</v>
      </c>
      <c r="G121" s="41" t="str">
        <f>AC173</f>
        <v>TIGRE</v>
      </c>
      <c r="H121" s="41"/>
      <c r="I121" s="41" t="str">
        <f>AC196</f>
        <v>VÉLEZ SARSFIELD</v>
      </c>
      <c r="J121" s="40" t="s">
        <v>49</v>
      </c>
      <c r="K121" s="41" t="str">
        <f t="shared" si="18"/>
        <v>SAN LORENZO DE A.</v>
      </c>
      <c r="L121" s="1"/>
      <c r="M121" s="1"/>
      <c r="N121" s="1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43">
        <f t="shared" si="19"/>
        <v>7</v>
      </c>
      <c r="AC121" s="43" t="str">
        <f>+IF(J$10=7,K$10,IF(J$11=7,K$11,IF(J$12=7,K$12,IF(J$13=7,K$13,IF(J$14=7,K$14,IF(J$15=7,K$15,IF(J$16=7,K$16,IF(J$17=7,K$17," "))))))))</f>
        <v>CTRAL.CÓRDOBA (S.E.)</v>
      </c>
      <c r="AD121" s="43" t="str">
        <f>+IF(J$18=7,K$18,IF(J$19=7,K$19,IF(J$20=7,K$20,IF(J$21=7,K$21,IF(J$22=7,K$22,IF(J$23=7,K$23,IF(J$24=7,K$24," ")))))))</f>
        <v> </v>
      </c>
      <c r="AE121" s="43" t="str">
        <f>+IF(N$10=7,M$10,IF(N$11=7,M$11,IF(N$12=7,M$12,IF(N$13=7,M$13,IF(N$14=7,M$14,IF(N$15=7,M$15,IF(N$16=7,M$16,IF(N$17=7,M$17," "))))))))</f>
        <v>AT. TUCUMÁN</v>
      </c>
      <c r="AF121" s="43" t="str">
        <f>+IF(N$18=7,M$18,IF(N$19=7,M$19,IF(N$20=7,M$20,IF(N$21=7,M$21,IF(N$22=7,M$22,IF(N$23=7,M$23,IF(N$24=7,M$24," ")))))))</f>
        <v> </v>
      </c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22.5" customHeight="1">
      <c r="A122" s="1"/>
      <c r="B122" s="1"/>
      <c r="C122" s="1"/>
      <c r="D122" s="1"/>
      <c r="E122" s="41" t="str">
        <f t="shared" si="17"/>
        <v>UNIÓN</v>
      </c>
      <c r="F122" s="40" t="s">
        <v>49</v>
      </c>
      <c r="G122" s="41" t="str">
        <f>AC172</f>
        <v>ARGENTINOS JRS.</v>
      </c>
      <c r="H122" s="1"/>
      <c r="I122" s="41" t="str">
        <f>AC192</f>
        <v>PLATENSE</v>
      </c>
      <c r="J122" s="40" t="s">
        <v>49</v>
      </c>
      <c r="K122" s="41" t="str">
        <f t="shared" si="18"/>
        <v>INSTITUTO A.C. CBA.</v>
      </c>
      <c r="L122" s="1"/>
      <c r="M122" s="1"/>
      <c r="N122" s="1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43">
        <f t="shared" si="19"/>
        <v>8</v>
      </c>
      <c r="AC122" s="43" t="str">
        <f>+IF(J$10=8,K$10,IF(J$11=8,K$11,IF(J$12=8,K$12,IF(J$13=8,K$13,IF(J$14=8,K$14,IF(J$15=8,K$15,IF(J$16=8,K$16,IF(J$17=8,K$17," "))))))))</f>
        <v>ALDOSIVI (M.D.P.)</v>
      </c>
      <c r="AD122" s="43" t="str">
        <f>+IF(J$18=8,K$18,IF(J$19=8,K$19,IF(J$20=8,K$20,IF(J$21=8,K$21,IF(J$22=8,K$22,IF(J$23=8,K$23,IF(J$24=8,K$24," ")))))))</f>
        <v> </v>
      </c>
      <c r="AE122" s="43" t="str">
        <f>+IF(N$10=8,M$10,IF(N$11=8,M$11,IF(N$12=8,M$12,IF(N$13=8,M$13,IF(N$14=8,M$14,IF(N$15=8,M$15,IF(N$16=8,M$16,IF(N$17=8,M$17," "))))))))</f>
        <v>SAN MARTÍN (S.J.)</v>
      </c>
      <c r="AF122" s="43" t="str">
        <f>+IF(N$18=8,M$18,IF(N$19=8,M$19,IF(N$20=8,M$20,IF(N$21=8,M$21,IF(N$22=8,M$22,IF(N$23=8,M$23,IF(N$24=8,M$24," ")))))))</f>
        <v> </v>
      </c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22.5" customHeight="1">
      <c r="A123" s="1"/>
      <c r="B123" s="1"/>
      <c r="C123" s="1"/>
      <c r="D123" s="1"/>
      <c r="E123" s="41"/>
      <c r="F123" s="40"/>
      <c r="G123" s="41"/>
      <c r="H123" s="1"/>
      <c r="I123" s="41"/>
      <c r="J123" s="40"/>
      <c r="K123" s="41"/>
      <c r="L123" s="1"/>
      <c r="M123" s="1"/>
      <c r="N123" s="1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43"/>
      <c r="AC123" s="43"/>
      <c r="AD123" s="43"/>
      <c r="AE123" s="43"/>
      <c r="AF123" s="43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22.5" customHeight="1">
      <c r="A124" s="1"/>
      <c r="B124" s="1"/>
      <c r="C124" s="1"/>
      <c r="D124" s="1"/>
      <c r="E124" s="41"/>
      <c r="F124" s="46" t="s">
        <v>52</v>
      </c>
      <c r="G124" s="47" t="str">
        <f>K115</f>
        <v>DEP. RIESTRA</v>
      </c>
      <c r="H124" s="49" t="s">
        <v>49</v>
      </c>
      <c r="I124" s="47" t="str">
        <f>E115</f>
        <v>DEF. Y JUSTICIA</v>
      </c>
      <c r="J124" s="1"/>
      <c r="K124" s="41"/>
      <c r="L124" s="1"/>
      <c r="M124" s="1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43"/>
      <c r="AC124" s="43"/>
      <c r="AD124" s="43"/>
      <c r="AE124" s="43"/>
      <c r="AF124" s="43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8.0" customHeight="1">
      <c r="A125" s="1"/>
      <c r="B125" s="1"/>
      <c r="C125" s="1"/>
      <c r="D125" s="1"/>
      <c r="E125" s="41"/>
      <c r="F125" s="40"/>
      <c r="G125" s="41"/>
      <c r="H125" s="1"/>
      <c r="I125" s="41"/>
      <c r="J125" s="40"/>
      <c r="K125" s="41"/>
      <c r="L125" s="1"/>
      <c r="M125" s="1"/>
      <c r="N125" s="1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43"/>
      <c r="AC125" s="43"/>
      <c r="AD125" s="43"/>
      <c r="AE125" s="43"/>
      <c r="AF125" s="43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2.75" customHeight="1">
      <c r="A126" s="1"/>
      <c r="B126" s="1"/>
      <c r="C126" s="1"/>
      <c r="D126" s="1"/>
      <c r="E126" s="38" t="s">
        <v>67</v>
      </c>
      <c r="H126" s="3"/>
      <c r="I126" s="38" t="s">
        <v>68</v>
      </c>
      <c r="L126" s="1"/>
      <c r="M126" s="1"/>
      <c r="N126" s="1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43">
        <f>1+AB122</f>
        <v>9</v>
      </c>
      <c r="AC126" s="43" t="str">
        <f>+IF(J$10=9,K$10,IF(J$11=9,K$11,IF(J$12=9,K$12,IF(J$13=9,K$13,IF(J$14=9,K$14,IF(J$15=9,K$15,IF(J$16=9,K$16,IF(J$17=9,K$17," "))))))))</f>
        <v>BANFIELD</v>
      </c>
      <c r="AD126" s="43" t="str">
        <f>+IF(J$18=9,K$18,IF(J$19=9,K$19,IF(J$20=9,K$20,IF(J$21=9,K$21,IF(J$22=9,K$22,IF(J$23=9,K$23,IF(J$24=9,K$24," ")))))))</f>
        <v> </v>
      </c>
      <c r="AE126" s="43" t="str">
        <f>+IF(N$10=9,M$10,IF(N$11=9,M$11,IF(N$12=9,M$12,IF(N$13=9,M$13,IF(N$14=9,M$14,IF(N$15=9,M$15,IF(N$16=9,M$16,IF(N$17=9,M$17," "))))))))</f>
        <v>LANÚS</v>
      </c>
      <c r="AF126" s="43" t="str">
        <f>+IF(N$18=9,M$18,IF(N$19=9,M$19,IF(N$20=9,M$20,IF(N$21=9,M$21,IF(N$22=9,M$22,IF(N$23=9,M$23,IF(N$24=9,M$24," ")))))))</f>
        <v> </v>
      </c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8.0" customHeight="1">
      <c r="A127" s="1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1"/>
      <c r="M127" s="1"/>
      <c r="N127" s="1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43">
        <f t="shared" ref="AB127:AB133" si="20">1+AB126</f>
        <v>10</v>
      </c>
      <c r="AC127" s="43" t="str">
        <f>+IF(J$10=10,K$10,IF(J$11=10,K$11,IF(J$12=10,K$12,IF(J$13=10,K$13,IF(J$14=10,K$14,IF(J$15=10,K$15,IF(J$16=10,K$16,IF(J$17=10,K$17," "))))))))</f>
        <v> </v>
      </c>
      <c r="AD127" s="43" t="str">
        <f>+IF(J$18=10,K$18,IF(J$19=10,K$19,IF(J$20=10,K$20,IF(J$21=10,K$21,IF(J$22=10,K$22,IF(J$23=10,K$23,IF(J$24=10,K$24," ")))))))</f>
        <v>INDEPENDIENTE R. (MZA.)</v>
      </c>
      <c r="AE127" s="43" t="str">
        <f>+IF(N$10=10,M$10,IF(N$11=10,M$11,IF(N$12=10,M$12,IF(N$13=10,M$13,IF(N$14=10,M$14,IF(N$15=10,M$15,IF(N$16=10,M$16,IF(N$17=10,M$17," "))))))))</f>
        <v> </v>
      </c>
      <c r="AF127" s="43" t="str">
        <f>+IF(N$18=10,M$18,IF(N$19=10,M$19,IF(N$20=10,M$20,IF(N$21=10,M$21,IF(N$22=10,M$22,IF(N$23=10,M$23,IF(N$24=10,M$24," ")))))))</f>
        <v>GODOY CRUZ (MZA.)</v>
      </c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22.5" customHeight="1">
      <c r="A128" s="1"/>
      <c r="B128" s="1"/>
      <c r="C128" s="1"/>
      <c r="D128" s="1"/>
      <c r="E128" s="39" t="s">
        <v>48</v>
      </c>
      <c r="F128" s="40"/>
      <c r="G128" s="41" t="str">
        <f>AC171</f>
        <v>UNIÓN</v>
      </c>
      <c r="H128" s="41"/>
      <c r="I128" s="41" t="str">
        <f>AC191</f>
        <v>INSTITUTO A.C. CBA.</v>
      </c>
      <c r="J128" s="40"/>
      <c r="K128" s="39" t="s">
        <v>48</v>
      </c>
      <c r="L128" s="1"/>
      <c r="M128" s="1"/>
      <c r="N128" s="1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43">
        <f t="shared" si="20"/>
        <v>11</v>
      </c>
      <c r="AC128" s="43" t="str">
        <f>+IF(J$10=11,K$10,IF(J$11=11,K$11,IF(J$12=11,K$12,IF(J$13=11,K$13,IF(J$14=11,K$14,IF(J$15=11,K$15,IF(J$16=11,K$16,IF(J$17=11,K$17," "))))))))</f>
        <v> </v>
      </c>
      <c r="AD128" s="43" t="str">
        <f>+IF(J$18=11,K$18,IF(J$19=11,K$19,IF(J$20=11,K$20,IF(J$21=11,K$21,IF(J$22=11,K$22,IF(J$23=11,K$23,IF(J$24=11,K$24," ")))))))</f>
        <v>RACING CLUB</v>
      </c>
      <c r="AE128" s="43" t="str">
        <f>+IF(N$10=11,M$10,IF(N$11=11,M$11,IF(N$12=11,M$12,IF(N$13=11,M$13,IF(N$14=11,M$14,IF(N$15=11,M$15,IF(N$16=11,M$16,IF(N$17=11,M$17," "))))))))</f>
        <v> </v>
      </c>
      <c r="AF128" s="43" t="str">
        <f>+IF(N$18=11,M$18,IF(N$19=11,M$19,IF(N$20=11,M$20,IF(N$21=11,M$21,IF(N$22=11,M$22,IF(N$23=11,M$23,IF(N$24=11,M$24," ")))))))</f>
        <v>INDEPENDIENTE</v>
      </c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22.5" customHeight="1">
      <c r="A129" s="1"/>
      <c r="B129" s="1"/>
      <c r="C129" s="1"/>
      <c r="D129" s="1"/>
      <c r="E129" s="41" t="str">
        <f t="shared" ref="E129:E130" si="21">AC172</f>
        <v>ARGENTINOS JRS.</v>
      </c>
      <c r="F129" s="40" t="s">
        <v>49</v>
      </c>
      <c r="G129" s="41" t="str">
        <f>AC170</f>
        <v>HURACÁN</v>
      </c>
      <c r="H129" s="41"/>
      <c r="I129" s="41" t="str">
        <f>AC190</f>
        <v>SAN LORENZO DE A.</v>
      </c>
      <c r="J129" s="40" t="s">
        <v>49</v>
      </c>
      <c r="K129" s="41" t="str">
        <f>AC192</f>
        <v>PLATENSE</v>
      </c>
      <c r="L129" s="1"/>
      <c r="M129" s="1"/>
      <c r="N129" s="1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43">
        <f t="shared" si="20"/>
        <v>12</v>
      </c>
      <c r="AC129" s="43" t="str">
        <f>+IF(J$10=12,K$10,IF(J$11=12,K$11,IF(J$12=12,K$12,IF(J$13=12,K$13,IF(J$14=12,K$14,IF(J$15=12,K$15,IF(J$16=12,K$16,IF(J$17=12,K$17," "))))))))</f>
        <v> </v>
      </c>
      <c r="AD129" s="43" t="str">
        <f>+IF(J$18=12,K$18,IF(J$19=12,K$19,IF(J$20=12,K$20,IF(J$21=12,K$21,IF(J$22=12,K$22,IF(J$23=12,K$23,IF(J$24=12,K$24," ")))))))</f>
        <v>HURACÁN</v>
      </c>
      <c r="AE129" s="43" t="str">
        <f>+IF(N$10=12,M$10,IF(N$11=12,M$11,IF(N$12=12,M$12,IF(N$13=12,M$13,IF(N$14=12,M$14,IF(N$15=12,M$15,IF(N$16=12,M$16,IF(N$17=12,M$17," "))))))))</f>
        <v> </v>
      </c>
      <c r="AF129" s="43" t="str">
        <f>+IF(N$18=12,M$18,IF(N$19=12,M$19,IF(N$20=12,M$20,IF(N$21=12,M$21,IF(N$22=12,M$22,IF(N$23=12,M$23,IF(N$24=12,M$24," ")))))))</f>
        <v>SAN LORENZO DE A.</v>
      </c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22.5" customHeight="1">
      <c r="A130" s="1"/>
      <c r="B130" s="1"/>
      <c r="C130" s="1"/>
      <c r="D130" s="1"/>
      <c r="E130" s="41" t="str">
        <f t="shared" si="21"/>
        <v>TIGRE</v>
      </c>
      <c r="F130" s="40" t="s">
        <v>49</v>
      </c>
      <c r="G130" s="41" t="str">
        <f>AC169</f>
        <v>RACING CLUB</v>
      </c>
      <c r="H130" s="41"/>
      <c r="I130" s="41" t="str">
        <f>AC189</f>
        <v>INDEPENDIENTE</v>
      </c>
      <c r="J130" s="40" t="s">
        <v>49</v>
      </c>
      <c r="K130" s="41" t="str">
        <f>AC196</f>
        <v>VÉLEZ SARSFIELD</v>
      </c>
      <c r="L130" s="1"/>
      <c r="M130" s="1"/>
      <c r="N130" s="1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43">
        <f t="shared" si="20"/>
        <v>13</v>
      </c>
      <c r="AC130" s="43" t="str">
        <f>+IF(J$10=13,K$10,IF(J$11=13,K$11,IF(J$12=13,K$12,IF(J$13=13,K$13,IF(J$14=13,K$14,IF(J$15=13,K$15,IF(J$16=13,K$16,IF(J$17=13,K$17," "))))))))</f>
        <v> </v>
      </c>
      <c r="AD130" s="43" t="str">
        <f>+IF(J$18=13,K$18,IF(J$19=13,K$19,IF(J$20=13,K$20,IF(J$21=13,K$21,IF(J$22=13,K$22,IF(J$23=13,K$23,IF(J$24=13,K$24," ")))))))</f>
        <v>UNIÓN</v>
      </c>
      <c r="AE130" s="43" t="str">
        <f>+IF(N$10=13,M$10,IF(N$11=13,M$11,IF(N$12=13,M$12,IF(N$13=13,M$13,IF(N$14=13,M$14,IF(N$15=13,M$15,IF(N$16=13,M$16,IF(N$17=13,M$17," "))))))))</f>
        <v> </v>
      </c>
      <c r="AF130" s="43" t="str">
        <f>+IF(N$18=13,M$18,IF(N$19=13,M$19,IF(N$20=13,M$20,IF(N$21=13,M$21,IF(N$22=13,M$22,IF(N$23=13,M$23,IF(N$24=13,M$24," ")))))))</f>
        <v>INSTITUTO A.C. CBA.</v>
      </c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22.5" customHeight="1">
      <c r="A131" s="1"/>
      <c r="B131" s="1"/>
      <c r="C131" s="1"/>
      <c r="D131" s="1"/>
      <c r="E131" s="41" t="str">
        <f t="shared" ref="E131:E135" si="22">AC159</f>
        <v>BOCA JRS.</v>
      </c>
      <c r="F131" s="40" t="s">
        <v>49</v>
      </c>
      <c r="G131" s="41" t="str">
        <f>AC168</f>
        <v>INDEPENDIENTE R. (MZA.)</v>
      </c>
      <c r="H131" s="41"/>
      <c r="I131" s="41" t="str">
        <f>AC188</f>
        <v>GODOY CRUZ (MZA.)</v>
      </c>
      <c r="J131" s="40" t="s">
        <v>49</v>
      </c>
      <c r="K131" s="41" t="str">
        <f t="shared" ref="K131:K134" si="23">AC175</f>
        <v>RIVER PLATE</v>
      </c>
      <c r="L131" s="1"/>
      <c r="M131" s="1"/>
      <c r="N131" s="1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43">
        <f t="shared" si="20"/>
        <v>14</v>
      </c>
      <c r="AC131" s="43" t="str">
        <f>+IF(J$10=14,K$10,IF(J$11=14,K$11,IF(J$12=14,K$12,IF(J$13=14,K$13,IF(J$14=14,K$14,IF(J$15=14,K$15,IF(J$16=14,K$16,IF(J$17=14,K$17," "))))))))</f>
        <v>ARGENTINOS JRS.</v>
      </c>
      <c r="AD131" s="43" t="str">
        <f>+IF(J$18=14,K$18,IF(J$19=14,K$19,IF(J$20=14,K$20,IF(J$21=14,K$21,IF(J$22=14,K$22,IF(J$23=14,K$23,IF(J$24=14,K$24," ")))))))</f>
        <v> </v>
      </c>
      <c r="AE131" s="43" t="str">
        <f>+IF(N$10=14,M$10,IF(N$11=14,M$11,IF(N$12=14,M$12,IF(N$13=14,M$13,IF(N$14=14,M$14,IF(N$15=14,M$15,IF(N$16=14,M$16,IF(N$17=14,M$17," "))))))))</f>
        <v>PLATENSE</v>
      </c>
      <c r="AF131" s="43" t="str">
        <f>+IF(N$18=14,M$18,IF(N$19=14,M$19,IF(N$20=14,M$20,IF(N$21=14,M$21,IF(N$22=14,M$22,IF(N$23=14,M$23,IF(N$24=14,M$24," ")))))))</f>
        <v> </v>
      </c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22.5" customHeight="1">
      <c r="A132" s="1"/>
      <c r="B132" s="1"/>
      <c r="C132" s="1"/>
      <c r="D132" s="1"/>
      <c r="E132" s="41" t="str">
        <f t="shared" si="22"/>
        <v>ESTUDIANTES DE L.P.</v>
      </c>
      <c r="F132" s="40" t="s">
        <v>49</v>
      </c>
      <c r="G132" s="41" t="str">
        <f>AC167</f>
        <v>BANFIELD</v>
      </c>
      <c r="H132" s="41"/>
      <c r="I132" s="41" t="str">
        <f>AC187</f>
        <v>LANÚS</v>
      </c>
      <c r="J132" s="40" t="s">
        <v>49</v>
      </c>
      <c r="K132" s="41" t="str">
        <f t="shared" si="23"/>
        <v>G. Y ESGRIMA L.P.</v>
      </c>
      <c r="L132" s="1"/>
      <c r="M132" s="1"/>
      <c r="N132" s="1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43">
        <f t="shared" si="20"/>
        <v>15</v>
      </c>
      <c r="AC132" s="43" t="str">
        <f>+IF(J$10=15,K$10,IF(J$11=15,K$11,IF(J$12=15,K$12,IF(J$13=15,K$13,IF(J$14=15,K$14,IF(J$15=15,K$15,IF(J$16=15,K$16,IF(J$17=15,K$17," "))))))))</f>
        <v> </v>
      </c>
      <c r="AD132" s="43" t="str">
        <f>+IF(J$18=15,K$18,IF(J$19=15,K$19,IF(J$20=15,K$20,IF(J$21=15,K$21,IF(J$22=15,K$22,IF(J$23=15,K$23,IF(J$24=15,K$24," ")))))))</f>
        <v>TIGRE</v>
      </c>
      <c r="AE132" s="43" t="str">
        <f>+IF(N$10=15,M$10,IF(N$11=15,M$11,IF(N$12=15,M$12,IF(N$13=15,M$13,IF(N$14=15,M$14,IF(N$15=15,M$15,IF(N$16=15,M$16,IF(N$17=15,M$17," "))))))))</f>
        <v> </v>
      </c>
      <c r="AF132" s="43" t="str">
        <f>+IF(N$18=15,M$18,IF(N$19=15,M$19,IF(N$20=15,M$20,IF(N$21=15,M$21,IF(N$22=15,M$22,IF(N$23=15,M$23,IF(N$24=15,M$24," ")))))))</f>
        <v>VÉLEZ SARSFIELD</v>
      </c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22.5" customHeight="1">
      <c r="A133" s="1"/>
      <c r="B133" s="1"/>
      <c r="C133" s="1"/>
      <c r="D133" s="1"/>
      <c r="E133" s="41" t="str">
        <f t="shared" si="22"/>
        <v>BELGRANO (CBA.)</v>
      </c>
      <c r="F133" s="40" t="s">
        <v>49</v>
      </c>
      <c r="G133" s="41" t="str">
        <f>AC166</f>
        <v>ALDOSIVI (M.D.P.)</v>
      </c>
      <c r="H133" s="41"/>
      <c r="I133" s="41" t="str">
        <f>AC186</f>
        <v>SAN MARTÍN (S.J.)</v>
      </c>
      <c r="J133" s="40" t="s">
        <v>49</v>
      </c>
      <c r="K133" s="41" t="str">
        <f t="shared" si="23"/>
        <v>TALLERES (CBA.)</v>
      </c>
      <c r="L133" s="1"/>
      <c r="M133" s="1"/>
      <c r="N133" s="1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43">
        <f t="shared" si="20"/>
        <v>16</v>
      </c>
      <c r="AC133" s="43" t="str">
        <f>+IF(J$10=16,K$10,IF(J$11=16,K$11,IF(J$12=16,K$12,IF(J$13=16,K$13,IF(J$14=16,K$14,IF(J$15=16,K$15,IF(J$16=16,K$16,IF(J$17=16,K$17," "))))))))</f>
        <v> </v>
      </c>
      <c r="AD133" s="43" t="str">
        <f>+IF(J$18=16,K$18,IF(J$19=16,K$19,IF(J$20=16,K$20,IF(J$21=16,K$21,IF(J$22=16,K$22,IF(J$23=16,K$23,IF(J$24=16,K$24,IF(J$25=16,K$25," "))))))))</f>
        <v> </v>
      </c>
      <c r="AE133" s="43" t="str">
        <f>+IF(N$10=16,M$10,IF(N$11=16,M$11,IF(N$12=16,M$12,IF(N$13=16,M$13,IF(N$14=16,M$14,IF(N$15=16,M$15,IF(N$16=16,M$16,IF(N$17=16,M$17," "))))))))</f>
        <v> </v>
      </c>
      <c r="AF133" s="43" t="str">
        <f>+IF(N$18=16,M$18,IF(N$19=16,M$19,IF(N$20=16,M$20,IF(N$21=16,M$21,IF(N$22=16,M$22,IF(N$23=16,M$23,IF(N$24=16,M$24,IF(N$25=16,M$25," "))))))))</f>
        <v> </v>
      </c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22.5" customHeight="1">
      <c r="A134" s="1"/>
      <c r="B134" s="1"/>
      <c r="C134" s="1"/>
      <c r="D134" s="1"/>
      <c r="E134" s="41" t="str">
        <f t="shared" si="22"/>
        <v>BARRACAS CTRAL.</v>
      </c>
      <c r="F134" s="40" t="s">
        <v>49</v>
      </c>
      <c r="G134" s="41" t="str">
        <f>AC165</f>
        <v>CTRAL.CÓRDOBA (S.E.)</v>
      </c>
      <c r="H134" s="41"/>
      <c r="I134" s="41" t="str">
        <f>AC185</f>
        <v>AT. TUCUMÁN</v>
      </c>
      <c r="J134" s="40" t="s">
        <v>49</v>
      </c>
      <c r="K134" s="41" t="str">
        <f t="shared" si="23"/>
        <v>SARMIENTO</v>
      </c>
      <c r="L134" s="1"/>
      <c r="M134" s="1"/>
      <c r="N134" s="1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22.5" customHeight="1">
      <c r="A135" s="1"/>
      <c r="B135" s="1"/>
      <c r="C135" s="1"/>
      <c r="D135" s="1"/>
      <c r="E135" s="41" t="str">
        <f t="shared" si="22"/>
        <v>N.O. BOYS</v>
      </c>
      <c r="F135" s="40" t="s">
        <v>49</v>
      </c>
      <c r="G135" s="41" t="str">
        <f>AC164</f>
        <v>DEF. Y JUSTICIA</v>
      </c>
      <c r="H135" s="1"/>
      <c r="I135" s="41" t="str">
        <f>AC184</f>
        <v>DEP. RIESTRA</v>
      </c>
      <c r="J135" s="40" t="s">
        <v>49</v>
      </c>
      <c r="K135" s="41" t="str">
        <f>AC183</f>
        <v>ROSARIO CTRAL.</v>
      </c>
      <c r="L135" s="1"/>
      <c r="M135" s="1"/>
      <c r="N135" s="1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44" t="str">
        <f>+IF(AC115&lt;&gt;" ",AC115,IF(AD115&lt;&gt;" ",AD115,"1"))</f>
        <v>BOCA JRS.</v>
      </c>
      <c r="AC135" s="43">
        <v>1.0</v>
      </c>
      <c r="AD135" s="44" t="str">
        <f>+IF(AE115&lt;&gt;" ",AE115,IF(AF115&lt;&gt;" ",AF115,"1"))</f>
        <v>RIVER PLATE</v>
      </c>
      <c r="AE135" s="3"/>
      <c r="AF135" s="3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22.5" customHeight="1">
      <c r="A136" s="1"/>
      <c r="B136" s="1"/>
      <c r="C136" s="1"/>
      <c r="D136" s="1"/>
      <c r="E136" s="41"/>
      <c r="F136" s="40"/>
      <c r="G136" s="41"/>
      <c r="H136" s="1"/>
      <c r="I136" s="41"/>
      <c r="J136" s="40"/>
      <c r="K136" s="41"/>
      <c r="L136" s="1"/>
      <c r="M136" s="1"/>
      <c r="N136" s="1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44"/>
      <c r="AC136" s="43"/>
      <c r="AD136" s="44"/>
      <c r="AE136" s="3"/>
      <c r="AF136" s="3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22.5" customHeight="1">
      <c r="A137" s="1"/>
      <c r="B137" s="1"/>
      <c r="C137" s="1"/>
      <c r="D137" s="1"/>
      <c r="E137" s="41"/>
      <c r="F137" s="46" t="s">
        <v>52</v>
      </c>
      <c r="G137" s="47" t="str">
        <f>G128</f>
        <v>UNIÓN</v>
      </c>
      <c r="H137" s="49" t="s">
        <v>49</v>
      </c>
      <c r="I137" s="47" t="str">
        <f>I128</f>
        <v>INSTITUTO A.C. CBA.</v>
      </c>
      <c r="J137" s="1"/>
      <c r="K137" s="41"/>
      <c r="L137" s="1"/>
      <c r="M137" s="1"/>
      <c r="N137" s="1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44"/>
      <c r="AC137" s="43"/>
      <c r="AD137" s="44"/>
      <c r="AE137" s="3"/>
      <c r="AF137" s="3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8.0" customHeight="1">
      <c r="A138" s="1"/>
      <c r="B138" s="1"/>
      <c r="C138" s="1"/>
      <c r="D138" s="1"/>
      <c r="E138" s="41"/>
      <c r="F138" s="40"/>
      <c r="G138" s="41"/>
      <c r="H138" s="1"/>
      <c r="I138" s="41"/>
      <c r="J138" s="40"/>
      <c r="K138" s="41"/>
      <c r="L138" s="1"/>
      <c r="M138" s="1"/>
      <c r="N138" s="1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44"/>
      <c r="AC138" s="43"/>
      <c r="AD138" s="44"/>
      <c r="AE138" s="3"/>
      <c r="AF138" s="3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2.75" customHeight="1">
      <c r="A139" s="1"/>
      <c r="B139" s="1"/>
      <c r="C139" s="1"/>
      <c r="D139" s="1"/>
      <c r="E139" s="38" t="s">
        <v>69</v>
      </c>
      <c r="H139" s="3"/>
      <c r="I139" s="38" t="s">
        <v>70</v>
      </c>
      <c r="L139" s="1"/>
      <c r="M139" s="1"/>
      <c r="N139" s="1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44" t="str">
        <f>+IF(AC116&lt;&gt;" ",AC116,IF(AD116&lt;&gt;" ",AD116,"2"))</f>
        <v>ESTUDIANTES DE L.P.</v>
      </c>
      <c r="AC139" s="43">
        <v>2.0</v>
      </c>
      <c r="AD139" s="44" t="str">
        <f>+IF(AE116&lt;&gt;" ",AE116,IF(AF116&lt;&gt;" ",AF116,"2"))</f>
        <v>G. Y ESGRIMA L.P.</v>
      </c>
      <c r="AE139" s="3"/>
      <c r="AF139" s="3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8.0" customHeight="1">
      <c r="A140" s="1"/>
      <c r="B140" s="1"/>
      <c r="C140" s="1"/>
      <c r="D140" s="1"/>
      <c r="E140" s="3"/>
      <c r="F140" s="3"/>
      <c r="G140" s="3"/>
      <c r="H140" s="3"/>
      <c r="I140" s="3"/>
      <c r="J140" s="3"/>
      <c r="K140" s="3"/>
      <c r="L140" s="1"/>
      <c r="M140" s="1"/>
      <c r="N140" s="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44" t="str">
        <f>+IF(AC117&lt;&gt;" ",AC117,IF(AD117&lt;&gt;" ",AD117,"3"))</f>
        <v>BELGRANO (CBA.)</v>
      </c>
      <c r="AC140" s="43">
        <v>3.0</v>
      </c>
      <c r="AD140" s="44" t="str">
        <f>+IF(AE117&lt;&gt;" ",AE117,IF(AF117&lt;&gt;" ",AF117,"3"))</f>
        <v>TALLERES (CBA.)</v>
      </c>
      <c r="AE140" s="3"/>
      <c r="AF140" s="3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22.5" customHeight="1">
      <c r="A141" s="1"/>
      <c r="B141" s="1"/>
      <c r="C141" s="1"/>
      <c r="D141" s="1"/>
      <c r="E141" s="41" t="str">
        <f t="shared" ref="E141:E148" si="24">AC163</f>
        <v>N.O. BOYS</v>
      </c>
      <c r="F141" s="40"/>
      <c r="G141" s="39" t="s">
        <v>48</v>
      </c>
      <c r="H141" s="41"/>
      <c r="I141" s="39" t="s">
        <v>48</v>
      </c>
      <c r="J141" s="40"/>
      <c r="K141" s="41" t="str">
        <f t="shared" ref="K141:K148" si="25">AC183</f>
        <v>ROSARIO CTRAL.</v>
      </c>
      <c r="L141" s="1"/>
      <c r="M141" s="1"/>
      <c r="N141" s="1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44" t="str">
        <f>+IF(AC118&lt;&gt;" ",AC118,IF(AD118&lt;&gt;" ",AD118,"4"))</f>
        <v>BARRACAS CTRAL.</v>
      </c>
      <c r="AC141" s="43">
        <v>4.0</v>
      </c>
      <c r="AD141" s="44" t="str">
        <f>+IF(AE118&lt;&gt;" ",AE118,IF(AF118&lt;&gt;" ",AF118,"4"))</f>
        <v>SARMIENTO</v>
      </c>
      <c r="AE141" s="3"/>
      <c r="AF141" s="3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22.5" customHeight="1">
      <c r="A142" s="1"/>
      <c r="B142" s="1"/>
      <c r="C142" s="1"/>
      <c r="D142" s="1"/>
      <c r="E142" s="41" t="str">
        <f t="shared" si="24"/>
        <v>DEF. Y JUSTICIA</v>
      </c>
      <c r="F142" s="40" t="s">
        <v>49</v>
      </c>
      <c r="G142" s="41" t="str">
        <f>AC162</f>
        <v>BARRACAS CTRAL.</v>
      </c>
      <c r="H142" s="41"/>
      <c r="I142" s="41" t="str">
        <f>AC178</f>
        <v>SARMIENTO</v>
      </c>
      <c r="J142" s="40" t="s">
        <v>49</v>
      </c>
      <c r="K142" s="41" t="str">
        <f t="shared" si="25"/>
        <v>DEP. RIESTRA</v>
      </c>
      <c r="L142" s="1"/>
      <c r="M142" s="1"/>
      <c r="N142" s="1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44" t="str">
        <f>+IF(AC119&lt;&gt;" ",AC119,IF(AD119&lt;&gt;" ",AD119,"5"))</f>
        <v>N.O. BOYS</v>
      </c>
      <c r="AC142" s="43">
        <v>5.0</v>
      </c>
      <c r="AD142" s="44" t="str">
        <f>+IF(AE119&lt;&gt;" ",AE119,IF(AF119&lt;&gt;" ",AF119,"5"))</f>
        <v>ROSARIO CTRAL.</v>
      </c>
      <c r="AE142" s="3"/>
      <c r="AF142" s="3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22.5" customHeight="1">
      <c r="A143" s="1"/>
      <c r="B143" s="1"/>
      <c r="C143" s="1"/>
      <c r="D143" s="1"/>
      <c r="E143" s="41" t="str">
        <f t="shared" si="24"/>
        <v>CTRAL.CÓRDOBA (S.E.)</v>
      </c>
      <c r="F143" s="40" t="s">
        <v>49</v>
      </c>
      <c r="G143" s="41" t="str">
        <f>AC161</f>
        <v>BELGRANO (CBA.)</v>
      </c>
      <c r="H143" s="41"/>
      <c r="I143" s="41" t="str">
        <f>AC177</f>
        <v>TALLERES (CBA.)</v>
      </c>
      <c r="J143" s="40" t="s">
        <v>49</v>
      </c>
      <c r="K143" s="41" t="str">
        <f t="shared" si="25"/>
        <v>AT. TUCUMÁN</v>
      </c>
      <c r="L143" s="1"/>
      <c r="M143" s="1"/>
      <c r="N143" s="1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44" t="str">
        <f>+IF(AC120&lt;&gt;" ",AC120,IF(AD120&lt;&gt;" ",AD120,"6"))</f>
        <v>DEF. Y JUSTICIA</v>
      </c>
      <c r="AC143" s="43">
        <v>6.0</v>
      </c>
      <c r="AD143" s="44" t="str">
        <f>+IF(AE120&lt;&gt;" ",AE120,IF(AF120&lt;&gt;" ",AF120,"6"))</f>
        <v>DEP. RIESTRA</v>
      </c>
      <c r="AE143" s="3"/>
      <c r="AF143" s="3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22.5" customHeight="1">
      <c r="A144" s="1"/>
      <c r="B144" s="1"/>
      <c r="C144" s="1"/>
      <c r="D144" s="1"/>
      <c r="E144" s="41" t="str">
        <f t="shared" si="24"/>
        <v>ALDOSIVI (M.D.P.)</v>
      </c>
      <c r="F144" s="40" t="s">
        <v>49</v>
      </c>
      <c r="G144" s="41" t="str">
        <f>AC160</f>
        <v>ESTUDIANTES DE L.P.</v>
      </c>
      <c r="H144" s="41"/>
      <c r="I144" s="41" t="str">
        <f>AC176</f>
        <v>G. Y ESGRIMA L.P.</v>
      </c>
      <c r="J144" s="40" t="s">
        <v>49</v>
      </c>
      <c r="K144" s="41" t="str">
        <f t="shared" si="25"/>
        <v>SAN MARTÍN (S.J.)</v>
      </c>
      <c r="L144" s="1"/>
      <c r="M144" s="1"/>
      <c r="N144" s="1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44" t="str">
        <f>+IF(AC121&lt;&gt;" ",AC121,IF(AD121&lt;&gt;" ",AD121,"7"))</f>
        <v>CTRAL.CÓRDOBA (S.E.)</v>
      </c>
      <c r="AC144" s="43">
        <v>7.0</v>
      </c>
      <c r="AD144" s="44" t="str">
        <f>+IF(AE121&lt;&gt;" ",AE121,IF(AF121&lt;&gt;" ",AF121,"7"))</f>
        <v>AT. TUCUMÁN</v>
      </c>
      <c r="AE144" s="3"/>
      <c r="AF144" s="3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22.5" customHeight="1">
      <c r="A145" s="1"/>
      <c r="B145" s="1"/>
      <c r="C145" s="1"/>
      <c r="D145" s="1"/>
      <c r="E145" s="41" t="str">
        <f t="shared" si="24"/>
        <v>BANFIELD</v>
      </c>
      <c r="F145" s="40" t="s">
        <v>49</v>
      </c>
      <c r="G145" s="41" t="str">
        <f>AC159</f>
        <v>BOCA JRS.</v>
      </c>
      <c r="H145" s="41"/>
      <c r="I145" s="41" t="str">
        <f>AC175</f>
        <v>RIVER PLATE</v>
      </c>
      <c r="J145" s="40" t="s">
        <v>49</v>
      </c>
      <c r="K145" s="41" t="str">
        <f t="shared" si="25"/>
        <v>LANÚS</v>
      </c>
      <c r="L145" s="1"/>
      <c r="M145" s="1"/>
      <c r="N145" s="1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44" t="str">
        <f>+IF(AC122&lt;&gt;" ",AC122,IF(AD122&lt;&gt;" ",AD122,"8"))</f>
        <v>ALDOSIVI (M.D.P.)</v>
      </c>
      <c r="AC145" s="43">
        <v>8.0</v>
      </c>
      <c r="AD145" s="44" t="str">
        <f>+IF(AE122&lt;&gt;" ",AE122,IF(AF122&lt;&gt;" ",AF122,"8"))</f>
        <v>SAN MARTÍN (S.J.)</v>
      </c>
      <c r="AE145" s="3"/>
      <c r="AF145" s="3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22.5" customHeight="1">
      <c r="A146" s="1"/>
      <c r="B146" s="1"/>
      <c r="C146" s="1"/>
      <c r="D146" s="1"/>
      <c r="E146" s="41" t="str">
        <f t="shared" si="24"/>
        <v>INDEPENDIENTE R. (MZA.)</v>
      </c>
      <c r="F146" s="40" t="s">
        <v>49</v>
      </c>
      <c r="G146" s="41" t="str">
        <f>AC173</f>
        <v>TIGRE</v>
      </c>
      <c r="H146" s="41"/>
      <c r="I146" s="41" t="str">
        <f>AC196</f>
        <v>VÉLEZ SARSFIELD</v>
      </c>
      <c r="J146" s="40" t="s">
        <v>49</v>
      </c>
      <c r="K146" s="41" t="str">
        <f t="shared" si="25"/>
        <v>GODOY CRUZ (MZA.)</v>
      </c>
      <c r="L146" s="1"/>
      <c r="M146" s="1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44" t="str">
        <f>+IF(AC126&lt;&gt;" ",AC126,IF(AD126&lt;&gt;" ",AD126,"9"))</f>
        <v>BANFIELD</v>
      </c>
      <c r="AC146" s="43">
        <v>9.0</v>
      </c>
      <c r="AD146" s="44" t="str">
        <f>+IF(AE126&lt;&gt;" ",AE126,IF(AF126&lt;&gt;" ",AF126,"9"))</f>
        <v>LANÚS</v>
      </c>
      <c r="AE146" s="3"/>
      <c r="AF146" s="3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22.5" customHeight="1">
      <c r="A147" s="1"/>
      <c r="B147" s="1"/>
      <c r="C147" s="1"/>
      <c r="D147" s="1"/>
      <c r="E147" s="41" t="str">
        <f t="shared" si="24"/>
        <v>RACING CLUB</v>
      </c>
      <c r="F147" s="40" t="s">
        <v>49</v>
      </c>
      <c r="G147" s="41" t="str">
        <f>AC172</f>
        <v>ARGENTINOS JRS.</v>
      </c>
      <c r="H147" s="41"/>
      <c r="I147" s="41" t="str">
        <f>AC192</f>
        <v>PLATENSE</v>
      </c>
      <c r="J147" s="40" t="s">
        <v>49</v>
      </c>
      <c r="K147" s="41" t="str">
        <f t="shared" si="25"/>
        <v>INDEPENDIENTE</v>
      </c>
      <c r="L147" s="1"/>
      <c r="M147" s="1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44" t="str">
        <f>+IF(AC127&lt;&gt;" ",AC127,IF(AD127&lt;&gt;" ",AD127,"10"))</f>
        <v>INDEPENDIENTE R. (MZA.)</v>
      </c>
      <c r="AC147" s="43">
        <v>10.0</v>
      </c>
      <c r="AD147" s="44" t="str">
        <f>+IF(AE127&lt;&gt;" ",AE127,IF(AF127&lt;&gt;" ",AF127,"10"))</f>
        <v>GODOY CRUZ (MZA.)</v>
      </c>
      <c r="AE147" s="3"/>
      <c r="AF147" s="3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22.5" customHeight="1">
      <c r="A148" s="1"/>
      <c r="B148" s="1"/>
      <c r="C148" s="1"/>
      <c r="D148" s="1"/>
      <c r="E148" s="41" t="str">
        <f t="shared" si="24"/>
        <v>HURACÁN</v>
      </c>
      <c r="F148" s="40" t="s">
        <v>49</v>
      </c>
      <c r="G148" s="41" t="str">
        <f>AC171</f>
        <v>UNIÓN</v>
      </c>
      <c r="H148" s="1"/>
      <c r="I148" s="41" t="str">
        <f>AC191</f>
        <v>INSTITUTO A.C. CBA.</v>
      </c>
      <c r="J148" s="40" t="s">
        <v>49</v>
      </c>
      <c r="K148" s="41" t="str">
        <f t="shared" si="25"/>
        <v>SAN LORENZO DE A.</v>
      </c>
      <c r="L148" s="1"/>
      <c r="M148" s="1"/>
      <c r="N148" s="1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44" t="str">
        <f>+IF(AC128&lt;&gt;" ",AC128,IF(AD128&lt;&gt;" ",AD128,"11"))</f>
        <v>RACING CLUB</v>
      </c>
      <c r="AC148" s="43">
        <v>11.0</v>
      </c>
      <c r="AD148" s="44" t="str">
        <f>+IF(AE128&lt;&gt;" ",AE128,IF(AF128&lt;&gt;" ",AF128,"11"))</f>
        <v>INDEPENDIENTE</v>
      </c>
      <c r="AE148" s="3"/>
      <c r="AF148" s="3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22.5" customHeight="1">
      <c r="A149" s="1"/>
      <c r="B149" s="1"/>
      <c r="C149" s="1"/>
      <c r="D149" s="1"/>
      <c r="E149" s="41"/>
      <c r="F149" s="40"/>
      <c r="G149" s="41"/>
      <c r="H149" s="1"/>
      <c r="I149" s="41"/>
      <c r="J149" s="40"/>
      <c r="K149" s="41"/>
      <c r="L149" s="1"/>
      <c r="M149" s="1"/>
      <c r="N149" s="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44"/>
      <c r="AC149" s="43"/>
      <c r="AD149" s="44"/>
      <c r="AE149" s="3"/>
      <c r="AF149" s="3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22.5" customHeight="1">
      <c r="A150" s="1"/>
      <c r="B150" s="1"/>
      <c r="C150" s="1"/>
      <c r="D150" s="1"/>
      <c r="E150" s="41"/>
      <c r="F150" s="46" t="s">
        <v>52</v>
      </c>
      <c r="G150" s="47" t="str">
        <f>E141</f>
        <v>N.O. BOYS</v>
      </c>
      <c r="H150" s="49" t="s">
        <v>49</v>
      </c>
      <c r="I150" s="47" t="str">
        <f>K141</f>
        <v>ROSARIO CTRAL.</v>
      </c>
      <c r="J150" s="40"/>
      <c r="K150" s="41"/>
      <c r="L150" s="1"/>
      <c r="M150" s="1"/>
      <c r="N150" s="1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44"/>
      <c r="AC150" s="43"/>
      <c r="AD150" s="44"/>
      <c r="AE150" s="3"/>
      <c r="AF150" s="3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8.0" customHeight="1">
      <c r="A151" s="1"/>
      <c r="B151" s="1"/>
      <c r="C151" s="1"/>
      <c r="D151" s="1"/>
      <c r="E151" s="41"/>
      <c r="F151" s="40"/>
      <c r="G151" s="41"/>
      <c r="H151" s="1"/>
      <c r="I151" s="41"/>
      <c r="J151" s="40"/>
      <c r="K151" s="41"/>
      <c r="L151" s="1"/>
      <c r="M151" s="1"/>
      <c r="N151" s="1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44"/>
      <c r="AC151" s="43"/>
      <c r="AD151" s="44"/>
      <c r="AE151" s="3"/>
      <c r="AF151" s="3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2.75" customHeight="1">
      <c r="A152" s="1"/>
      <c r="B152" s="1"/>
      <c r="C152" s="1"/>
      <c r="D152" s="1"/>
      <c r="E152" s="38" t="s">
        <v>71</v>
      </c>
      <c r="H152" s="3"/>
      <c r="I152" s="38" t="s">
        <v>72</v>
      </c>
      <c r="L152" s="1"/>
      <c r="M152" s="1"/>
      <c r="N152" s="1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44" t="str">
        <f>+IF(AC129&lt;&gt;" ",AC129,IF(AD129&lt;&gt;" ",AD129,"12"))</f>
        <v>HURACÁN</v>
      </c>
      <c r="AC152" s="43">
        <v>12.0</v>
      </c>
      <c r="AD152" s="44" t="str">
        <f>+IF(AE129&lt;&gt;" ",AE129,IF(AF129&lt;&gt;" ",AF129,"12"))</f>
        <v>SAN LORENZO DE A.</v>
      </c>
      <c r="AE152" s="3"/>
      <c r="AF152" s="3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8.0" customHeight="1">
      <c r="A153" s="1"/>
      <c r="B153" s="1"/>
      <c r="C153" s="1"/>
      <c r="D153" s="1"/>
      <c r="E153" s="3"/>
      <c r="F153" s="3"/>
      <c r="G153" s="3"/>
      <c r="H153" s="3"/>
      <c r="I153" s="3"/>
      <c r="J153" s="3"/>
      <c r="K153" s="3"/>
      <c r="L153" s="1"/>
      <c r="M153" s="1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44" t="str">
        <f>+IF(AC130&lt;&gt;" ",AC130,IF(AD130&lt;&gt;" ",AD130,"13"))</f>
        <v>UNIÓN</v>
      </c>
      <c r="AC153" s="43">
        <v>13.0</v>
      </c>
      <c r="AD153" s="44" t="str">
        <f>+IF(AE130&lt;&gt;" ",AE130,IF(AF130&lt;&gt;" ",AF130,"13"))</f>
        <v>INSTITUTO A.C. CBA.</v>
      </c>
      <c r="AE153" s="3"/>
      <c r="AF153" s="3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22.5" customHeight="1">
      <c r="A154" s="1"/>
      <c r="B154" s="1"/>
      <c r="C154" s="1"/>
      <c r="D154" s="1"/>
      <c r="E154" s="39" t="s">
        <v>48</v>
      </c>
      <c r="F154" s="40"/>
      <c r="G154" s="41" t="str">
        <f>AC170</f>
        <v>HURACÁN</v>
      </c>
      <c r="H154" s="41"/>
      <c r="I154" s="41" t="str">
        <f>AC190</f>
        <v>SAN LORENZO DE A.</v>
      </c>
      <c r="J154" s="40"/>
      <c r="K154" s="39" t="s">
        <v>48</v>
      </c>
      <c r="L154" s="1"/>
      <c r="M154" s="1"/>
      <c r="N154" s="1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43" t="str">
        <f>+IF(AC131&lt;&gt;" ",AC131,IF(AD131&lt;&gt;" ",AD131,"14"))</f>
        <v>ARGENTINOS JRS.</v>
      </c>
      <c r="AC154" s="43">
        <v>14.0</v>
      </c>
      <c r="AD154" s="43" t="str">
        <f>+IF(AE131&lt;&gt;" ",AE131,IF(AF131&lt;&gt;" ",AF131,"14"))</f>
        <v>PLATENSE</v>
      </c>
      <c r="AE154" s="3"/>
      <c r="AF154" s="3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22.5" customHeight="1">
      <c r="A155" s="1"/>
      <c r="B155" s="1"/>
      <c r="C155" s="1"/>
      <c r="D155" s="1"/>
      <c r="E155" s="41" t="str">
        <f t="shared" ref="E155:E157" si="26">AC171</f>
        <v>UNIÓN</v>
      </c>
      <c r="F155" s="40" t="s">
        <v>49</v>
      </c>
      <c r="G155" s="41" t="str">
        <f>AC169</f>
        <v>RACING CLUB</v>
      </c>
      <c r="H155" s="41"/>
      <c r="I155" s="41" t="str">
        <f>AC189</f>
        <v>INDEPENDIENTE</v>
      </c>
      <c r="J155" s="40" t="s">
        <v>49</v>
      </c>
      <c r="K155" s="41" t="str">
        <f t="shared" ref="K155:K156" si="27">AC191</f>
        <v>INSTITUTO A.C. CBA.</v>
      </c>
      <c r="L155" s="1"/>
      <c r="M155" s="1"/>
      <c r="N155" s="1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43" t="str">
        <f>+IF(AC132&lt;&gt;" ",AC132,IF(AD132&lt;&gt;" ",AD132,"15"))</f>
        <v>TIGRE</v>
      </c>
      <c r="AC155" s="43">
        <v>14.0</v>
      </c>
      <c r="AD155" s="43" t="str">
        <f>+IF(AE132&lt;&gt;" ",AE132,IF(AF132&lt;&gt;" ",AF132,"15"))</f>
        <v>VÉLEZ SARSFIELD</v>
      </c>
      <c r="AE155" s="3"/>
      <c r="AF155" s="3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22.5" customHeight="1">
      <c r="A156" s="1"/>
      <c r="B156" s="1"/>
      <c r="C156" s="1"/>
      <c r="D156" s="1"/>
      <c r="E156" s="41" t="str">
        <f t="shared" si="26"/>
        <v>ARGENTINOS JRS.</v>
      </c>
      <c r="F156" s="40" t="s">
        <v>49</v>
      </c>
      <c r="G156" s="41" t="str">
        <f>AC168</f>
        <v>INDEPENDIENTE R. (MZA.)</v>
      </c>
      <c r="H156" s="41"/>
      <c r="I156" s="41" t="str">
        <f>AC188</f>
        <v>GODOY CRUZ (MZA.)</v>
      </c>
      <c r="J156" s="40" t="s">
        <v>49</v>
      </c>
      <c r="K156" s="41" t="str">
        <f t="shared" si="27"/>
        <v>PLATENSE</v>
      </c>
      <c r="L156" s="1"/>
      <c r="M156" s="1"/>
      <c r="N156" s="1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ht="22.5" customHeight="1">
      <c r="A157" s="1"/>
      <c r="B157" s="1"/>
      <c r="C157" s="1"/>
      <c r="D157" s="1"/>
      <c r="E157" s="41" t="str">
        <f t="shared" si="26"/>
        <v>TIGRE</v>
      </c>
      <c r="F157" s="40" t="s">
        <v>49</v>
      </c>
      <c r="G157" s="41" t="str">
        <f>AC167</f>
        <v>BANFIELD</v>
      </c>
      <c r="H157" s="41"/>
      <c r="I157" s="41" t="str">
        <f>AC187</f>
        <v>LANÚS</v>
      </c>
      <c r="J157" s="40" t="s">
        <v>49</v>
      </c>
      <c r="K157" s="41" t="str">
        <f>AC196</f>
        <v>VÉLEZ SARSFIELD</v>
      </c>
      <c r="L157" s="1"/>
      <c r="M157" s="1"/>
      <c r="N157" s="1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ht="22.5" customHeight="1">
      <c r="A158" s="1"/>
      <c r="B158" s="1"/>
      <c r="C158" s="1"/>
      <c r="D158" s="1"/>
      <c r="E158" s="41" t="str">
        <f t="shared" ref="E158:E161" si="28">AC159</f>
        <v>BOCA JRS.</v>
      </c>
      <c r="F158" s="40" t="s">
        <v>49</v>
      </c>
      <c r="G158" s="41" t="str">
        <f>AC166</f>
        <v>ALDOSIVI (M.D.P.)</v>
      </c>
      <c r="H158" s="41"/>
      <c r="I158" s="41" t="str">
        <f>AC186</f>
        <v>SAN MARTÍN (S.J.)</v>
      </c>
      <c r="J158" s="40" t="s">
        <v>49</v>
      </c>
      <c r="K158" s="41" t="str">
        <f t="shared" ref="K158:K161" si="29">AC175</f>
        <v>RIVER PLATE</v>
      </c>
      <c r="L158" s="1"/>
      <c r="M158" s="1"/>
      <c r="N158" s="1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ht="22.5" customHeight="1">
      <c r="A159" s="1"/>
      <c r="B159" s="1"/>
      <c r="C159" s="1"/>
      <c r="D159" s="1"/>
      <c r="E159" s="41" t="str">
        <f t="shared" si="28"/>
        <v>ESTUDIANTES DE L.P.</v>
      </c>
      <c r="F159" s="40" t="s">
        <v>49</v>
      </c>
      <c r="G159" s="41" t="str">
        <f>AC165</f>
        <v>CTRAL.CÓRDOBA (S.E.)</v>
      </c>
      <c r="H159" s="41"/>
      <c r="I159" s="41" t="str">
        <f>AC185</f>
        <v>AT. TUCUMÁN</v>
      </c>
      <c r="J159" s="40" t="s">
        <v>49</v>
      </c>
      <c r="K159" s="41" t="str">
        <f t="shared" si="29"/>
        <v>G. Y ESGRIMA L.P.</v>
      </c>
      <c r="L159" s="1"/>
      <c r="M159" s="1"/>
      <c r="N159" s="1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51" t="str">
        <f>+IF(AC115&lt;&gt;" ",AC115,IF(AD115&lt;&gt;" ",AD115,"1"))</f>
        <v>BOCA JRS.</v>
      </c>
      <c r="AD159" s="52">
        <v>1.0</v>
      </c>
      <c r="AE159" s="3"/>
      <c r="AF159" s="3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ht="22.5" customHeight="1">
      <c r="A160" s="1"/>
      <c r="B160" s="1"/>
      <c r="C160" s="1"/>
      <c r="D160" s="1"/>
      <c r="E160" s="41" t="str">
        <f t="shared" si="28"/>
        <v>BELGRANO (CBA.)</v>
      </c>
      <c r="F160" s="40" t="s">
        <v>49</v>
      </c>
      <c r="G160" s="41" t="str">
        <f>AC164</f>
        <v>DEF. Y JUSTICIA</v>
      </c>
      <c r="H160" s="41"/>
      <c r="I160" s="41" t="str">
        <f>AC184</f>
        <v>DEP. RIESTRA</v>
      </c>
      <c r="J160" s="40" t="s">
        <v>49</v>
      </c>
      <c r="K160" s="41" t="str">
        <f t="shared" si="29"/>
        <v>TALLERES (CBA.)</v>
      </c>
      <c r="L160" s="1"/>
      <c r="M160" s="1"/>
      <c r="N160" s="1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51" t="str">
        <f>+IF(AC116&lt;&gt;" ",AC116,IF(AD116&lt;&gt;" ",AD116,"2"))</f>
        <v>ESTUDIANTES DE L.P.</v>
      </c>
      <c r="AD160" s="52">
        <v>2.0</v>
      </c>
      <c r="AE160" s="3"/>
      <c r="AF160" s="3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ht="22.5" customHeight="1">
      <c r="A161" s="1"/>
      <c r="B161" s="1"/>
      <c r="C161" s="1"/>
      <c r="D161" s="1"/>
      <c r="E161" s="41" t="str">
        <f t="shared" si="28"/>
        <v>BARRACAS CTRAL.</v>
      </c>
      <c r="F161" s="40" t="s">
        <v>49</v>
      </c>
      <c r="G161" s="41" t="str">
        <f>AC163</f>
        <v>N.O. BOYS</v>
      </c>
      <c r="H161" s="42"/>
      <c r="I161" s="41" t="str">
        <f>AC183</f>
        <v>ROSARIO CTRAL.</v>
      </c>
      <c r="J161" s="40" t="s">
        <v>49</v>
      </c>
      <c r="K161" s="41" t="str">
        <f t="shared" si="29"/>
        <v>SARMIENTO</v>
      </c>
      <c r="L161" s="1"/>
      <c r="M161" s="1"/>
      <c r="N161" s="1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51" t="str">
        <f>+IF(AC117&lt;&gt;" ",AC117,IF(AD117&lt;&gt;" ",AD117,"3"))</f>
        <v>BELGRANO (CBA.)</v>
      </c>
      <c r="AD161" s="52">
        <v>3.0</v>
      </c>
      <c r="AE161" s="3"/>
      <c r="AF161" s="3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ht="22.5" customHeight="1">
      <c r="A162" s="1"/>
      <c r="B162" s="1"/>
      <c r="C162" s="1"/>
      <c r="D162" s="1"/>
      <c r="E162" s="41"/>
      <c r="F162" s="40"/>
      <c r="G162" s="41"/>
      <c r="H162" s="42"/>
      <c r="I162" s="41"/>
      <c r="J162" s="40"/>
      <c r="K162" s="41"/>
      <c r="L162" s="1"/>
      <c r="M162" s="1"/>
      <c r="N162" s="1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51" t="str">
        <f>+IF(AC118&lt;&gt;" ",AC118,IF(AD118&lt;&gt;" ",AD118,"4"))</f>
        <v>BARRACAS CTRAL.</v>
      </c>
      <c r="AD162" s="52">
        <v>4.0</v>
      </c>
      <c r="AE162" s="3"/>
      <c r="AF162" s="3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ht="22.5" customHeight="1">
      <c r="A163" s="1"/>
      <c r="B163" s="1"/>
      <c r="C163" s="1"/>
      <c r="D163" s="1"/>
      <c r="E163" s="41"/>
      <c r="F163" s="46" t="s">
        <v>52</v>
      </c>
      <c r="G163" s="47" t="str">
        <f>G154</f>
        <v>HURACÁN</v>
      </c>
      <c r="H163" s="49" t="s">
        <v>49</v>
      </c>
      <c r="I163" s="47" t="str">
        <f>I154</f>
        <v>SAN LORENZO DE A.</v>
      </c>
      <c r="J163" s="1"/>
      <c r="K163" s="41"/>
      <c r="L163" s="1"/>
      <c r="M163" s="1"/>
      <c r="N163" s="1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51" t="str">
        <f>+IF(AC119&lt;&gt;" ",AC119,IF(AD119&lt;&gt;" ",AD119,"5"))</f>
        <v>N.O. BOYS</v>
      </c>
      <c r="AD163" s="52">
        <v>5.0</v>
      </c>
      <c r="AE163" s="3"/>
      <c r="AF163" s="3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ht="18.0" customHeight="1">
      <c r="A164" s="1"/>
      <c r="B164" s="1"/>
      <c r="C164" s="1"/>
      <c r="D164" s="1"/>
      <c r="E164" s="41"/>
      <c r="F164" s="40"/>
      <c r="G164" s="41"/>
      <c r="H164" s="42"/>
      <c r="I164" s="41"/>
      <c r="J164" s="40"/>
      <c r="K164" s="41"/>
      <c r="L164" s="1"/>
      <c r="M164" s="1"/>
      <c r="N164" s="1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51" t="str">
        <f>+IF(AC120&lt;&gt;" ",AC120,IF(AD120&lt;&gt;" ",AD120,"6"))</f>
        <v>DEF. Y JUSTICIA</v>
      </c>
      <c r="AD164" s="52">
        <v>6.0</v>
      </c>
      <c r="AE164" s="3"/>
      <c r="AF164" s="3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ht="22.5" customHeight="1">
      <c r="A165" s="1"/>
      <c r="B165" s="1"/>
      <c r="C165" s="1"/>
      <c r="D165" s="1"/>
      <c r="E165" s="38" t="s">
        <v>73</v>
      </c>
      <c r="H165" s="3"/>
      <c r="I165" s="38" t="s">
        <v>74</v>
      </c>
      <c r="L165" s="1"/>
      <c r="M165" s="1"/>
      <c r="N165" s="1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51" t="str">
        <f>+IF(AC121&lt;&gt;" ",AC121,IF(AD121&lt;&gt;" ",AD121,"7"))</f>
        <v>CTRAL.CÓRDOBA (S.E.)</v>
      </c>
      <c r="AD165" s="52">
        <v>7.0</v>
      </c>
      <c r="AE165" s="3"/>
      <c r="AF165" s="3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ht="18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51" t="str">
        <f>+IF(AC122&lt;&gt;" ",AC122,IF(AD122&lt;&gt;" ",AD122,"8"))</f>
        <v>ALDOSIVI (M.D.P.)</v>
      </c>
      <c r="AD166" s="52">
        <v>8.0</v>
      </c>
      <c r="AE166" s="3"/>
      <c r="AF166" s="3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ht="22.5" customHeight="1">
      <c r="A167" s="1"/>
      <c r="B167" s="1"/>
      <c r="C167" s="1"/>
      <c r="D167" s="1"/>
      <c r="E167" s="41" t="s">
        <v>19</v>
      </c>
      <c r="F167" s="41" t="s">
        <v>49</v>
      </c>
      <c r="G167" s="41" t="s">
        <v>38</v>
      </c>
      <c r="H167" s="53"/>
      <c r="I167" s="41" t="str">
        <f t="shared" ref="I167:I181" si="30">E167</f>
        <v>BANFIELD</v>
      </c>
      <c r="J167" s="41" t="s">
        <v>49</v>
      </c>
      <c r="K167" s="41" t="str">
        <f t="shared" ref="K167:K181" si="31">G167</f>
        <v>INDEPENDIENTE</v>
      </c>
      <c r="L167" s="1"/>
      <c r="M167" s="1"/>
      <c r="N167" s="1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51" t="str">
        <f>+IF(AC126&lt;&gt;" ",AC126,IF(AD126&lt;&gt;" ",AD126,"9"))</f>
        <v>BANFIELD</v>
      </c>
      <c r="AD167" s="52">
        <v>9.0</v>
      </c>
      <c r="AE167" s="3"/>
      <c r="AF167" s="3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ht="22.5" customHeight="1">
      <c r="A168" s="1"/>
      <c r="B168" s="1"/>
      <c r="C168" s="1"/>
      <c r="D168" s="1"/>
      <c r="E168" s="41" t="s">
        <v>28</v>
      </c>
      <c r="F168" s="41" t="s">
        <v>49</v>
      </c>
      <c r="G168" s="41" t="s">
        <v>32</v>
      </c>
      <c r="H168" s="53"/>
      <c r="I168" s="41" t="str">
        <f t="shared" si="30"/>
        <v>RIVER PLATE</v>
      </c>
      <c r="J168" s="41" t="s">
        <v>49</v>
      </c>
      <c r="K168" s="41" t="str">
        <f t="shared" si="31"/>
        <v>ESTUDIANTES DE L.P.</v>
      </c>
      <c r="L168" s="1"/>
      <c r="M168" s="1"/>
      <c r="N168" s="1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51" t="str">
        <f>+IF(AC127&lt;&gt;" ",AC127,IF(AD127&lt;&gt;" ",AD127,"10"))</f>
        <v>INDEPENDIENTE R. (MZA.)</v>
      </c>
      <c r="AD168" s="52">
        <v>10.0</v>
      </c>
      <c r="AE168" s="3"/>
      <c r="AF168" s="3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ht="22.5" customHeight="1">
      <c r="A169" s="1"/>
      <c r="B169" s="1"/>
      <c r="C169" s="1"/>
      <c r="D169" s="1"/>
      <c r="E169" s="41" t="s">
        <v>44</v>
      </c>
      <c r="F169" s="41" t="s">
        <v>49</v>
      </c>
      <c r="G169" s="41" t="s">
        <v>36</v>
      </c>
      <c r="H169" s="1"/>
      <c r="I169" s="41" t="str">
        <f t="shared" si="30"/>
        <v>VÉLEZ SARSFIELD</v>
      </c>
      <c r="J169" s="41" t="s">
        <v>49</v>
      </c>
      <c r="K169" s="41" t="str">
        <f t="shared" si="31"/>
        <v>HURACÁN</v>
      </c>
      <c r="L169" s="1"/>
      <c r="M169" s="1"/>
      <c r="N169" s="1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51" t="str">
        <f>+IF(AC128&lt;&gt;" ",AC128,IF(AD128&lt;&gt;" ",AD128,"11"))</f>
        <v>RACING CLUB</v>
      </c>
      <c r="AD169" s="52">
        <v>11.0</v>
      </c>
      <c r="AE169" s="3"/>
      <c r="AF169" s="3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ht="22.5" customHeight="1">
      <c r="A170" s="1"/>
      <c r="B170" s="1"/>
      <c r="C170" s="1"/>
      <c r="D170" s="1"/>
      <c r="E170" s="41" t="s">
        <v>23</v>
      </c>
      <c r="F170" s="41" t="s">
        <v>49</v>
      </c>
      <c r="G170" s="41" t="s">
        <v>34</v>
      </c>
      <c r="H170" s="1"/>
      <c r="I170" s="41" t="str">
        <f t="shared" si="30"/>
        <v>BARRACAS CTRAL.</v>
      </c>
      <c r="J170" s="41" t="s">
        <v>49</v>
      </c>
      <c r="K170" s="41" t="str">
        <f t="shared" si="31"/>
        <v>GODOY CRUZ (MZA.)</v>
      </c>
      <c r="L170" s="1"/>
      <c r="M170" s="1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51" t="str">
        <f>+IF(AC129&lt;&gt;" ",AC129,IF(AD129&lt;&gt;" ",AD129,"12"))</f>
        <v>HURACÁN</v>
      </c>
      <c r="AD170" s="52">
        <v>12.0</v>
      </c>
      <c r="AE170" s="3"/>
      <c r="AF170" s="3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ht="22.5" customHeight="1">
      <c r="A171" s="1"/>
      <c r="B171" s="1"/>
      <c r="C171" s="1"/>
      <c r="D171" s="1"/>
      <c r="E171" s="41" t="s">
        <v>35</v>
      </c>
      <c r="F171" s="41" t="s">
        <v>49</v>
      </c>
      <c r="G171" s="41" t="s">
        <v>75</v>
      </c>
      <c r="H171" s="53"/>
      <c r="I171" s="41" t="str">
        <f t="shared" si="30"/>
        <v>INDEPENDIENTE R. (MZA.)</v>
      </c>
      <c r="J171" s="41" t="s">
        <v>49</v>
      </c>
      <c r="K171" s="41" t="str">
        <f t="shared" si="31"/>
        <v>LANUS</v>
      </c>
      <c r="L171" s="1"/>
      <c r="M171" s="1"/>
      <c r="N171" s="1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51" t="str">
        <f>+IF(AC130&lt;&gt;" ",AC130,IF(AD130&lt;&gt;" ",AD130,"13"))</f>
        <v>UNIÓN</v>
      </c>
      <c r="AD171" s="52">
        <v>13.0</v>
      </c>
      <c r="AE171" s="3"/>
      <c r="AF171" s="3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ht="22.5" customHeight="1">
      <c r="A172" s="1"/>
      <c r="B172" s="1"/>
      <c r="C172" s="1"/>
      <c r="D172" s="1"/>
      <c r="E172" s="41" t="s">
        <v>13</v>
      </c>
      <c r="F172" s="41" t="s">
        <v>49</v>
      </c>
      <c r="G172" s="41" t="s">
        <v>42</v>
      </c>
      <c r="H172" s="53"/>
      <c r="I172" s="41" t="str">
        <f t="shared" si="30"/>
        <v>AT. TUCUMÁN</v>
      </c>
      <c r="J172" s="41" t="s">
        <v>49</v>
      </c>
      <c r="K172" s="41" t="str">
        <f t="shared" si="31"/>
        <v>N.O. BOYS</v>
      </c>
      <c r="L172" s="1"/>
      <c r="M172" s="1"/>
      <c r="N172" s="1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51" t="str">
        <f>+IF(AC131&lt;&gt;" ",AC131,IF(AD131&lt;&gt;" ",AD131,"14"))</f>
        <v>ARGENTINOS JRS.</v>
      </c>
      <c r="AD172" s="52">
        <v>14.0</v>
      </c>
      <c r="AE172" s="3"/>
      <c r="AF172" s="3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ht="22.5" customHeight="1">
      <c r="A173" s="1"/>
      <c r="B173" s="1"/>
      <c r="C173" s="1"/>
      <c r="D173" s="1"/>
      <c r="E173" s="41" t="s">
        <v>8</v>
      </c>
      <c r="F173" s="41" t="s">
        <v>49</v>
      </c>
      <c r="G173" s="41" t="s">
        <v>40</v>
      </c>
      <c r="H173" s="53"/>
      <c r="I173" s="41" t="str">
        <f t="shared" si="30"/>
        <v>ARGENTINOS JRS.</v>
      </c>
      <c r="J173" s="41" t="s">
        <v>49</v>
      </c>
      <c r="K173" s="41" t="str">
        <f t="shared" si="31"/>
        <v>INSTITUTO A.C. CBA.</v>
      </c>
      <c r="L173" s="1"/>
      <c r="M173" s="1"/>
      <c r="N173" s="1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51" t="str">
        <f>+IF(AC132&lt;&gt;" ",AC132,IF(AD132&lt;&gt;" ",AD132,"15"))</f>
        <v>TIGRE</v>
      </c>
      <c r="AD173" s="52">
        <v>15.0</v>
      </c>
      <c r="AE173" s="3"/>
      <c r="AF173" s="3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ht="22.5" customHeight="1">
      <c r="A174" s="1"/>
      <c r="B174" s="1"/>
      <c r="C174" s="1"/>
      <c r="D174" s="1"/>
      <c r="E174" s="41" t="s">
        <v>9</v>
      </c>
      <c r="F174" s="41" t="s">
        <v>49</v>
      </c>
      <c r="G174" s="41" t="s">
        <v>30</v>
      </c>
      <c r="H174" s="53"/>
      <c r="I174" s="41" t="str">
        <f t="shared" si="30"/>
        <v>PLATENSE</v>
      </c>
      <c r="J174" s="41" t="s">
        <v>49</v>
      </c>
      <c r="K174" s="41" t="str">
        <f t="shared" si="31"/>
        <v>DEF. Y JUSTICIA</v>
      </c>
      <c r="L174" s="1"/>
      <c r="M174" s="1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51" t="str">
        <f>+IF(AC133&lt;&gt;" ",AC133,IF(AD133&lt;&gt;" ",AD133,"16"))</f>
        <v>16</v>
      </c>
      <c r="AD174" s="52">
        <v>16.0</v>
      </c>
      <c r="AE174" s="3"/>
      <c r="AF174" s="3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ht="22.5" customHeight="1">
      <c r="A175" s="1"/>
      <c r="B175" s="1"/>
      <c r="C175" s="1"/>
      <c r="D175" s="1"/>
      <c r="E175" s="41" t="s">
        <v>41</v>
      </c>
      <c r="F175" s="41" t="s">
        <v>49</v>
      </c>
      <c r="G175" s="41" t="s">
        <v>33</v>
      </c>
      <c r="H175" s="53"/>
      <c r="I175" s="41" t="str">
        <f t="shared" si="30"/>
        <v>UNIÓN</v>
      </c>
      <c r="J175" s="41" t="s">
        <v>49</v>
      </c>
      <c r="K175" s="41" t="str">
        <f t="shared" si="31"/>
        <v>G. Y ESGRIMA L.P.</v>
      </c>
      <c r="L175" s="1"/>
      <c r="M175" s="1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51" t="str">
        <f>+IF(AE115&lt;&gt;" ",AE115,IF(AF115&lt;&gt;" ",AF115,"1"))</f>
        <v>RIVER PLATE</v>
      </c>
      <c r="AD175" s="52">
        <v>1.0</v>
      </c>
      <c r="AE175" s="3"/>
      <c r="AF175" s="3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ht="22.5" customHeight="1">
      <c r="A176" s="1"/>
      <c r="B176" s="1"/>
      <c r="C176" s="1"/>
      <c r="D176" s="1"/>
      <c r="E176" s="41" t="s">
        <v>26</v>
      </c>
      <c r="F176" s="41" t="s">
        <v>49</v>
      </c>
      <c r="G176" s="41" t="s">
        <v>21</v>
      </c>
      <c r="H176" s="53"/>
      <c r="I176" s="41" t="str">
        <f t="shared" si="30"/>
        <v>TALLERES (CBA.)</v>
      </c>
      <c r="J176" s="41" t="s">
        <v>49</v>
      </c>
      <c r="K176" s="41" t="str">
        <f t="shared" si="31"/>
        <v>TIGRE</v>
      </c>
      <c r="L176" s="1"/>
      <c r="M176" s="1"/>
      <c r="N176" s="1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51" t="str">
        <f>+IF(AE116&lt;&gt;" ",AE116,IF(AF116&lt;&gt;" ",AF116,"2"))</f>
        <v>G. Y ESGRIMA L.P.</v>
      </c>
      <c r="AD176" s="52">
        <v>2.0</v>
      </c>
      <c r="AE176" s="3"/>
      <c r="AF176" s="3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ht="22.5" customHeight="1">
      <c r="A177" s="1"/>
      <c r="B177" s="1"/>
      <c r="C177" s="1"/>
      <c r="D177" s="1"/>
      <c r="E177" s="41" t="s">
        <v>76</v>
      </c>
      <c r="F177" s="41" t="s">
        <v>49</v>
      </c>
      <c r="G177" s="41" t="s">
        <v>31</v>
      </c>
      <c r="H177" s="53"/>
      <c r="I177" s="41" t="str">
        <f t="shared" si="30"/>
        <v>CTRAL. CÓRDOBA (S.E.)</v>
      </c>
      <c r="J177" s="41" t="s">
        <v>49</v>
      </c>
      <c r="K177" s="41" t="str">
        <f t="shared" si="31"/>
        <v>DEP. RIESTRA</v>
      </c>
      <c r="L177" s="1"/>
      <c r="M177" s="1"/>
      <c r="N177" s="1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51" t="str">
        <f>+IF(AE117&lt;&gt;" ",AE117,IF(AF117&lt;&gt;" ",AF117,"3"))</f>
        <v>TALLERES (CBA.)</v>
      </c>
      <c r="AD177" s="52">
        <v>3.0</v>
      </c>
      <c r="AE177" s="3"/>
      <c r="AF177" s="3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ht="22.5" customHeight="1">
      <c r="A178" s="1"/>
      <c r="B178" s="1"/>
      <c r="C178" s="1"/>
      <c r="D178" s="1"/>
      <c r="E178" s="41" t="s">
        <v>37</v>
      </c>
      <c r="F178" s="41" t="s">
        <v>49</v>
      </c>
      <c r="G178" s="41" t="s">
        <v>39</v>
      </c>
      <c r="H178" s="53"/>
      <c r="I178" s="41" t="str">
        <f t="shared" si="30"/>
        <v>SAN LORENZO DE A.</v>
      </c>
      <c r="J178" s="41" t="s">
        <v>49</v>
      </c>
      <c r="K178" s="41" t="str">
        <f t="shared" si="31"/>
        <v>RACING CLUB</v>
      </c>
      <c r="L178" s="1"/>
      <c r="M178" s="1"/>
      <c r="N178" s="1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51" t="str">
        <f>+IF(AE118&lt;&gt;" ",AE118,IF(AF118&lt;&gt;" ",AF118,"4"))</f>
        <v>SARMIENTO</v>
      </c>
      <c r="AD178" s="52">
        <v>4.0</v>
      </c>
      <c r="AE178" s="3"/>
      <c r="AF178" s="3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ht="22.5" customHeight="1">
      <c r="A179" s="1"/>
      <c r="B179" s="1"/>
      <c r="C179" s="1"/>
      <c r="D179" s="1"/>
      <c r="E179" s="41" t="s">
        <v>77</v>
      </c>
      <c r="F179" s="41" t="s">
        <v>49</v>
      </c>
      <c r="G179" s="41" t="s">
        <v>25</v>
      </c>
      <c r="H179" s="53"/>
      <c r="I179" s="41" t="str">
        <f t="shared" si="30"/>
        <v>SAN MARTIN (S.J.)</v>
      </c>
      <c r="J179" s="41" t="s">
        <v>49</v>
      </c>
      <c r="K179" s="41" t="str">
        <f t="shared" si="31"/>
        <v>BELGRANO (CBA.)</v>
      </c>
      <c r="L179" s="1"/>
      <c r="M179" s="1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51"/>
      <c r="AD179" s="52"/>
      <c r="AE179" s="3"/>
      <c r="AF179" s="3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ht="22.5" customHeight="1">
      <c r="A180" s="1"/>
      <c r="B180" s="1"/>
      <c r="C180" s="1"/>
      <c r="D180" s="1"/>
      <c r="E180" s="41" t="s">
        <v>24</v>
      </c>
      <c r="F180" s="41" t="s">
        <v>49</v>
      </c>
      <c r="G180" s="41" t="s">
        <v>43</v>
      </c>
      <c r="H180" s="53"/>
      <c r="I180" s="41" t="str">
        <f t="shared" si="30"/>
        <v>BOCA JRS.</v>
      </c>
      <c r="J180" s="41" t="s">
        <v>49</v>
      </c>
      <c r="K180" s="41" t="str">
        <f t="shared" si="31"/>
        <v>ROSARIO CTRAL.</v>
      </c>
      <c r="L180" s="1"/>
      <c r="M180" s="1"/>
      <c r="N180" s="1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51"/>
      <c r="AD180" s="52"/>
      <c r="AE180" s="3"/>
      <c r="AF180" s="3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ht="22.5" customHeight="1">
      <c r="A181" s="1"/>
      <c r="B181" s="1"/>
      <c r="C181" s="1"/>
      <c r="D181" s="1"/>
      <c r="E181" s="41" t="s">
        <v>6</v>
      </c>
      <c r="F181" s="41" t="s">
        <v>49</v>
      </c>
      <c r="G181" s="41" t="s">
        <v>22</v>
      </c>
      <c r="H181" s="41"/>
      <c r="I181" s="41" t="str">
        <f t="shared" si="30"/>
        <v>ALDOSIVI (M.D.P.)</v>
      </c>
      <c r="J181" s="41" t="s">
        <v>49</v>
      </c>
      <c r="K181" s="41" t="str">
        <f t="shared" si="31"/>
        <v>SARMIENTO</v>
      </c>
      <c r="L181" s="1"/>
      <c r="M181" s="1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51"/>
      <c r="AD181" s="52"/>
      <c r="AE181" s="3"/>
      <c r="AF181" s="3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ht="18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51"/>
      <c r="AD182" s="52"/>
      <c r="AE182" s="3"/>
      <c r="AF182" s="3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ht="12.75" customHeight="1">
      <c r="A183" s="1"/>
      <c r="B183" s="1"/>
      <c r="C183" s="1"/>
      <c r="D183" s="1"/>
      <c r="E183" s="38" t="s">
        <v>78</v>
      </c>
      <c r="H183" s="3"/>
      <c r="I183" s="38" t="s">
        <v>79</v>
      </c>
      <c r="L183" s="1"/>
      <c r="M183" s="1"/>
      <c r="N183" s="1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51" t="str">
        <f>+IF(AE119&lt;&gt;" ",AE119,IF(AF119&lt;&gt;" ",AF119,"5"))</f>
        <v>ROSARIO CTRAL.</v>
      </c>
      <c r="AD183" s="52">
        <v>5.0</v>
      </c>
      <c r="AE183" s="3"/>
      <c r="AF183" s="3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ht="18.0" customHeight="1">
      <c r="A184" s="1"/>
      <c r="B184" s="1"/>
      <c r="C184" s="1"/>
      <c r="D184" s="1"/>
      <c r="E184" s="3"/>
      <c r="F184" s="3"/>
      <c r="G184" s="3"/>
      <c r="H184" s="3"/>
      <c r="I184" s="3"/>
      <c r="J184" s="3"/>
      <c r="K184" s="3"/>
      <c r="L184" s="1"/>
      <c r="M184" s="1"/>
      <c r="N184" s="1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51" t="str">
        <f>+IF(AE120&lt;&gt;" ",AE120,IF(AF120&lt;&gt;" ",AF120,"6"))</f>
        <v>DEP. RIESTRA</v>
      </c>
      <c r="AD184" s="52">
        <v>6.0</v>
      </c>
      <c r="AE184" s="3"/>
      <c r="AF184" s="3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ht="22.5" customHeight="1">
      <c r="A185" s="1"/>
      <c r="B185" s="1"/>
      <c r="C185" s="1"/>
      <c r="D185" s="1"/>
      <c r="E185" s="41" t="str">
        <f t="shared" ref="E185:E192" si="32">AC162</f>
        <v>BARRACAS CTRAL.</v>
      </c>
      <c r="F185" s="40"/>
      <c r="G185" s="39" t="s">
        <v>48</v>
      </c>
      <c r="H185" s="41"/>
      <c r="I185" s="39" t="s">
        <v>48</v>
      </c>
      <c r="J185" s="40"/>
      <c r="K185" s="41" t="str">
        <f>AC178</f>
        <v>SARMIENTO</v>
      </c>
      <c r="L185" s="1"/>
      <c r="M185" s="1"/>
      <c r="N185" s="1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51" t="str">
        <f>+IF(AE121&lt;&gt;" ",AE121,IF(AF121&lt;&gt;" ",AF121,"7"))</f>
        <v>AT. TUCUMÁN</v>
      </c>
      <c r="AD185" s="52">
        <v>7.0</v>
      </c>
      <c r="AE185" s="3"/>
      <c r="AF185" s="3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ht="22.5" customHeight="1">
      <c r="A186" s="1"/>
      <c r="B186" s="1"/>
      <c r="C186" s="1"/>
      <c r="D186" s="1"/>
      <c r="E186" s="41" t="str">
        <f t="shared" si="32"/>
        <v>N.O. BOYS</v>
      </c>
      <c r="F186" s="40" t="s">
        <v>49</v>
      </c>
      <c r="G186" s="41" t="str">
        <f>AC161</f>
        <v>BELGRANO (CBA.)</v>
      </c>
      <c r="H186" s="41"/>
      <c r="I186" s="41" t="str">
        <f>AC177</f>
        <v>TALLERES (CBA.)</v>
      </c>
      <c r="J186" s="40" t="s">
        <v>49</v>
      </c>
      <c r="K186" s="41" t="str">
        <f t="shared" ref="K186:K192" si="33">AC183</f>
        <v>ROSARIO CTRAL.</v>
      </c>
      <c r="L186" s="1"/>
      <c r="M186" s="1"/>
      <c r="N186" s="1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51" t="str">
        <f>+IF(AE122&lt;&gt;" ",AE122,IF(AF122&lt;&gt;" ",AF122,"8"))</f>
        <v>SAN MARTÍN (S.J.)</v>
      </c>
      <c r="AD186" s="52">
        <v>8.0</v>
      </c>
      <c r="AE186" s="3"/>
      <c r="AF186" s="3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ht="22.5" customHeight="1">
      <c r="A187" s="1"/>
      <c r="B187" s="1"/>
      <c r="C187" s="1"/>
      <c r="D187" s="1"/>
      <c r="E187" s="41" t="str">
        <f t="shared" si="32"/>
        <v>DEF. Y JUSTICIA</v>
      </c>
      <c r="F187" s="40" t="s">
        <v>49</v>
      </c>
      <c r="G187" s="41" t="str">
        <f>AC160</f>
        <v>ESTUDIANTES DE L.P.</v>
      </c>
      <c r="H187" s="41"/>
      <c r="I187" s="41" t="str">
        <f>AC176</f>
        <v>G. Y ESGRIMA L.P.</v>
      </c>
      <c r="J187" s="40" t="s">
        <v>49</v>
      </c>
      <c r="K187" s="41" t="str">
        <f t="shared" si="33"/>
        <v>DEP. RIESTRA</v>
      </c>
      <c r="L187" s="1"/>
      <c r="M187" s="1"/>
      <c r="N187" s="1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51" t="str">
        <f>+IF(AE126&lt;&gt;" ",AE126,IF(AF126&lt;&gt;" ",AF126,"9"))</f>
        <v>LANÚS</v>
      </c>
      <c r="AD187" s="52">
        <v>9.0</v>
      </c>
      <c r="AE187" s="3"/>
      <c r="AF187" s="3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ht="22.5" customHeight="1">
      <c r="A188" s="1"/>
      <c r="B188" s="1"/>
      <c r="C188" s="1"/>
      <c r="D188" s="1"/>
      <c r="E188" s="41" t="str">
        <f t="shared" si="32"/>
        <v>CTRAL.CÓRDOBA (S.E.)</v>
      </c>
      <c r="F188" s="40" t="s">
        <v>49</v>
      </c>
      <c r="G188" s="41" t="str">
        <f>AC159</f>
        <v>BOCA JRS.</v>
      </c>
      <c r="H188" s="41"/>
      <c r="I188" s="41" t="str">
        <f>AC175</f>
        <v>RIVER PLATE</v>
      </c>
      <c r="J188" s="40" t="s">
        <v>49</v>
      </c>
      <c r="K188" s="41" t="str">
        <f t="shared" si="33"/>
        <v>AT. TUCUMÁN</v>
      </c>
      <c r="L188" s="1"/>
      <c r="M188" s="1"/>
      <c r="N188" s="1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51" t="str">
        <f>+IF(AE127&lt;&gt;" ",AE127,IF(AF127&lt;&gt;" ",AF127,"10"))</f>
        <v>GODOY CRUZ (MZA.)</v>
      </c>
      <c r="AD188" s="52">
        <v>10.0</v>
      </c>
      <c r="AE188" s="3"/>
      <c r="AF188" s="3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ht="22.5" customHeight="1">
      <c r="A189" s="1"/>
      <c r="B189" s="1"/>
      <c r="C189" s="1"/>
      <c r="D189" s="1"/>
      <c r="E189" s="41" t="str">
        <f t="shared" si="32"/>
        <v>ALDOSIVI (M.D.P.)</v>
      </c>
      <c r="F189" s="40" t="s">
        <v>49</v>
      </c>
      <c r="G189" s="41" t="str">
        <f>AC173</f>
        <v>TIGRE</v>
      </c>
      <c r="H189" s="41"/>
      <c r="I189" s="41" t="str">
        <f>AC196</f>
        <v>VÉLEZ SARSFIELD</v>
      </c>
      <c r="J189" s="40" t="s">
        <v>49</v>
      </c>
      <c r="K189" s="41" t="str">
        <f t="shared" si="33"/>
        <v>SAN MARTÍN (S.J.)</v>
      </c>
      <c r="L189" s="1"/>
      <c r="M189" s="1"/>
      <c r="N189" s="1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51" t="str">
        <f>+IF(AE128&lt;&gt;" ",AE128,IF(AF128&lt;&gt;" ",AF128,"11"))</f>
        <v>INDEPENDIENTE</v>
      </c>
      <c r="AD189" s="52">
        <v>11.0</v>
      </c>
      <c r="AE189" s="3"/>
      <c r="AF189" s="3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ht="22.5" customHeight="1">
      <c r="A190" s="1"/>
      <c r="B190" s="1"/>
      <c r="C190" s="1"/>
      <c r="D190" s="1"/>
      <c r="E190" s="41" t="str">
        <f t="shared" si="32"/>
        <v>BANFIELD</v>
      </c>
      <c r="F190" s="40" t="s">
        <v>49</v>
      </c>
      <c r="G190" s="41" t="str">
        <f>AC172</f>
        <v>ARGENTINOS JRS.</v>
      </c>
      <c r="H190" s="41"/>
      <c r="I190" s="41" t="str">
        <f>AC192</f>
        <v>PLATENSE</v>
      </c>
      <c r="J190" s="40" t="s">
        <v>49</v>
      </c>
      <c r="K190" s="41" t="str">
        <f t="shared" si="33"/>
        <v>LANÚS</v>
      </c>
      <c r="L190" s="1"/>
      <c r="M190" s="1"/>
      <c r="N190" s="1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51" t="str">
        <f>+IF(AE129&lt;&gt;" ",AE129,IF(AF129&lt;&gt;" ",AF129,"12"))</f>
        <v>SAN LORENZO DE A.</v>
      </c>
      <c r="AD190" s="52">
        <v>12.0</v>
      </c>
      <c r="AE190" s="3"/>
      <c r="AF190" s="3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ht="22.5" customHeight="1">
      <c r="A191" s="1"/>
      <c r="B191" s="1"/>
      <c r="C191" s="1"/>
      <c r="D191" s="1"/>
      <c r="E191" s="41" t="str">
        <f t="shared" si="32"/>
        <v>INDEPENDIENTE R. (MZA.)</v>
      </c>
      <c r="F191" s="40" t="s">
        <v>49</v>
      </c>
      <c r="G191" s="41" t="str">
        <f>AC171</f>
        <v>UNIÓN</v>
      </c>
      <c r="H191" s="41"/>
      <c r="I191" s="41" t="str">
        <f>AC191</f>
        <v>INSTITUTO A.C. CBA.</v>
      </c>
      <c r="J191" s="40" t="s">
        <v>49</v>
      </c>
      <c r="K191" s="41" t="str">
        <f t="shared" si="33"/>
        <v>GODOY CRUZ (MZA.)</v>
      </c>
      <c r="L191" s="1"/>
      <c r="M191" s="1"/>
      <c r="N191" s="1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51" t="str">
        <f>+IF(AE130&lt;&gt;" ",AE130,IF(AF130&lt;&gt;" ",AF130,"13"))</f>
        <v>INSTITUTO A.C. CBA.</v>
      </c>
      <c r="AD191" s="52">
        <v>13.0</v>
      </c>
      <c r="AE191" s="3"/>
      <c r="AF191" s="3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ht="22.5" customHeight="1">
      <c r="A192" s="1"/>
      <c r="B192" s="1"/>
      <c r="C192" s="1"/>
      <c r="D192" s="1"/>
      <c r="E192" s="41" t="str">
        <f t="shared" si="32"/>
        <v>RACING CLUB</v>
      </c>
      <c r="F192" s="40" t="s">
        <v>49</v>
      </c>
      <c r="G192" s="41" t="str">
        <f>AC170</f>
        <v>HURACÁN</v>
      </c>
      <c r="H192" s="42"/>
      <c r="I192" s="41" t="str">
        <f>AC190</f>
        <v>SAN LORENZO DE A.</v>
      </c>
      <c r="J192" s="40" t="s">
        <v>49</v>
      </c>
      <c r="K192" s="41" t="str">
        <f t="shared" si="33"/>
        <v>INDEPENDIENTE</v>
      </c>
      <c r="L192" s="1"/>
      <c r="M192" s="1"/>
      <c r="N192" s="1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51" t="str">
        <f>+IF(AE131&lt;&gt;" ",AE131,IF(AF131&lt;&gt;" ",AF131,"14"))</f>
        <v>PLATENSE</v>
      </c>
      <c r="AD192" s="52">
        <v>14.0</v>
      </c>
      <c r="AE192" s="3"/>
      <c r="AF192" s="3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ht="22.5" customHeight="1">
      <c r="A193" s="1"/>
      <c r="B193" s="1"/>
      <c r="C193" s="1"/>
      <c r="D193" s="1"/>
      <c r="E193" s="41"/>
      <c r="F193" s="40"/>
      <c r="G193" s="41"/>
      <c r="H193" s="42"/>
      <c r="I193" s="41"/>
      <c r="J193" s="40"/>
      <c r="K193" s="41"/>
      <c r="L193" s="1"/>
      <c r="M193" s="1"/>
      <c r="N193" s="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51"/>
      <c r="AD193" s="52"/>
      <c r="AE193" s="3"/>
      <c r="AF193" s="3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ht="22.5" customHeight="1">
      <c r="A194" s="1"/>
      <c r="B194" s="1"/>
      <c r="C194" s="1"/>
      <c r="D194" s="1"/>
      <c r="E194" s="41"/>
      <c r="F194" s="46" t="s">
        <v>52</v>
      </c>
      <c r="G194" s="47" t="str">
        <f>K185</f>
        <v>SARMIENTO</v>
      </c>
      <c r="H194" s="49" t="s">
        <v>49</v>
      </c>
      <c r="I194" s="47" t="str">
        <f>E185</f>
        <v>BARRACAS CTRAL.</v>
      </c>
      <c r="J194" s="1"/>
      <c r="K194" s="41"/>
      <c r="L194" s="1"/>
      <c r="M194" s="1"/>
      <c r="N194" s="1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51"/>
      <c r="AD194" s="52"/>
      <c r="AE194" s="3"/>
      <c r="AF194" s="3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ht="18.0" customHeight="1">
      <c r="A195" s="1"/>
      <c r="B195" s="1"/>
      <c r="C195" s="1"/>
      <c r="D195" s="1"/>
      <c r="E195" s="41"/>
      <c r="F195" s="40"/>
      <c r="G195" s="41"/>
      <c r="H195" s="42"/>
      <c r="I195" s="41"/>
      <c r="J195" s="40"/>
      <c r="K195" s="41"/>
      <c r="L195" s="1"/>
      <c r="M195" s="1"/>
      <c r="N195" s="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51"/>
      <c r="AD195" s="52"/>
      <c r="AE195" s="3"/>
      <c r="AF195" s="3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ht="12.75" customHeight="1">
      <c r="A196" s="1"/>
      <c r="B196" s="1"/>
      <c r="C196" s="1"/>
      <c r="D196" s="1"/>
      <c r="E196" s="38" t="s">
        <v>80</v>
      </c>
      <c r="H196" s="3"/>
      <c r="I196" s="38" t="s">
        <v>81</v>
      </c>
      <c r="L196" s="1"/>
      <c r="M196" s="1"/>
      <c r="N196" s="1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51" t="str">
        <f>+IF(AE132&lt;&gt;" ",AE132,IF(AF132&lt;&gt;" ",AF132,"15"))</f>
        <v>VÉLEZ SARSFIELD</v>
      </c>
      <c r="AD196" s="52">
        <v>15.0</v>
      </c>
      <c r="AE196" s="3"/>
      <c r="AF196" s="3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ht="18.0" customHeight="1">
      <c r="A197" s="1"/>
      <c r="B197" s="1"/>
      <c r="C197" s="1"/>
      <c r="D197" s="1"/>
      <c r="E197" s="3"/>
      <c r="F197" s="3"/>
      <c r="G197" s="3"/>
      <c r="H197" s="3"/>
      <c r="I197" s="3"/>
      <c r="J197" s="3"/>
      <c r="K197" s="3"/>
      <c r="L197" s="1"/>
      <c r="M197" s="1"/>
      <c r="N197" s="1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51" t="str">
        <f>+IF(AE133&lt;&gt;" ",AE133,IF(AF133&lt;&gt;" ",AF133,"16"))</f>
        <v>16</v>
      </c>
      <c r="AD197" s="52">
        <v>16.0</v>
      </c>
      <c r="AE197" s="3"/>
      <c r="AF197" s="3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ht="22.5" customHeight="1">
      <c r="A198" s="1"/>
      <c r="B198" s="1"/>
      <c r="C198" s="1"/>
      <c r="D198" s="1"/>
      <c r="E198" s="39" t="s">
        <v>48</v>
      </c>
      <c r="F198" s="40"/>
      <c r="G198" s="41" t="str">
        <f>AC169</f>
        <v>RACING CLUB</v>
      </c>
      <c r="H198" s="41"/>
      <c r="I198" s="41" t="str">
        <f>AC189</f>
        <v>INDEPENDIENTE</v>
      </c>
      <c r="J198" s="40"/>
      <c r="K198" s="39" t="s">
        <v>48</v>
      </c>
      <c r="L198" s="1"/>
      <c r="M198" s="1"/>
      <c r="N198" s="1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ht="22.5" customHeight="1">
      <c r="A199" s="1"/>
      <c r="B199" s="1"/>
      <c r="C199" s="1"/>
      <c r="D199" s="1"/>
      <c r="E199" s="41" t="str">
        <f t="shared" ref="E199:E202" si="34">AC170</f>
        <v>HURACÁN</v>
      </c>
      <c r="F199" s="40" t="s">
        <v>49</v>
      </c>
      <c r="G199" s="41" t="str">
        <f>AC168</f>
        <v>INDEPENDIENTE R. (MZA.)</v>
      </c>
      <c r="H199" s="41"/>
      <c r="I199" s="41" t="str">
        <f>AC188</f>
        <v>GODOY CRUZ (MZA.)</v>
      </c>
      <c r="J199" s="40" t="s">
        <v>49</v>
      </c>
      <c r="K199" s="41" t="str">
        <f t="shared" ref="K199:K201" si="35">AC190</f>
        <v>SAN LORENZO DE A.</v>
      </c>
      <c r="L199" s="1"/>
      <c r="M199" s="1"/>
      <c r="N199" s="1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ht="22.5" customHeight="1">
      <c r="A200" s="1"/>
      <c r="B200" s="1"/>
      <c r="C200" s="1"/>
      <c r="D200" s="1"/>
      <c r="E200" s="41" t="str">
        <f t="shared" si="34"/>
        <v>UNIÓN</v>
      </c>
      <c r="F200" s="40" t="s">
        <v>49</v>
      </c>
      <c r="G200" s="41" t="str">
        <f>AC167</f>
        <v>BANFIELD</v>
      </c>
      <c r="H200" s="41"/>
      <c r="I200" s="41" t="str">
        <f>AC187</f>
        <v>LANÚS</v>
      </c>
      <c r="J200" s="40" t="s">
        <v>49</v>
      </c>
      <c r="K200" s="41" t="str">
        <f t="shared" si="35"/>
        <v>INSTITUTO A.C. CBA.</v>
      </c>
      <c r="L200" s="1"/>
      <c r="M200" s="1"/>
      <c r="N200" s="1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ht="22.5" customHeight="1">
      <c r="A201" s="1"/>
      <c r="B201" s="1"/>
      <c r="C201" s="1"/>
      <c r="D201" s="1"/>
      <c r="E201" s="41" t="str">
        <f t="shared" si="34"/>
        <v>ARGENTINOS JRS.</v>
      </c>
      <c r="F201" s="40" t="s">
        <v>49</v>
      </c>
      <c r="G201" s="41" t="str">
        <f>AC166</f>
        <v>ALDOSIVI (M.D.P.)</v>
      </c>
      <c r="H201" s="41"/>
      <c r="I201" s="41" t="str">
        <f>AC186</f>
        <v>SAN MARTÍN (S.J.)</v>
      </c>
      <c r="J201" s="40" t="s">
        <v>49</v>
      </c>
      <c r="K201" s="41" t="str">
        <f t="shared" si="35"/>
        <v>PLATENSE</v>
      </c>
      <c r="L201" s="1"/>
      <c r="M201" s="1"/>
      <c r="N201" s="1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ht="22.5" customHeight="1">
      <c r="A202" s="1"/>
      <c r="B202" s="1"/>
      <c r="C202" s="1"/>
      <c r="D202" s="1"/>
      <c r="E202" s="41" t="str">
        <f t="shared" si="34"/>
        <v>TIGRE</v>
      </c>
      <c r="F202" s="40" t="s">
        <v>49</v>
      </c>
      <c r="G202" s="41" t="str">
        <f>AC165</f>
        <v>CTRAL.CÓRDOBA (S.E.)</v>
      </c>
      <c r="H202" s="41"/>
      <c r="I202" s="41" t="str">
        <f>AC185</f>
        <v>AT. TUCUMÁN</v>
      </c>
      <c r="J202" s="40" t="s">
        <v>49</v>
      </c>
      <c r="K202" s="41" t="str">
        <f>AC196</f>
        <v>VÉLEZ SARSFIELD</v>
      </c>
      <c r="L202" s="1"/>
      <c r="M202" s="1"/>
      <c r="N202" s="1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ht="22.5" customHeight="1">
      <c r="A203" s="1"/>
      <c r="B203" s="1"/>
      <c r="C203" s="1"/>
      <c r="D203" s="1"/>
      <c r="E203" s="41" t="str">
        <f t="shared" ref="E203:E205" si="36">AC159</f>
        <v>BOCA JRS.</v>
      </c>
      <c r="F203" s="40" t="s">
        <v>49</v>
      </c>
      <c r="G203" s="41" t="str">
        <f>AC164</f>
        <v>DEF. Y JUSTICIA</v>
      </c>
      <c r="H203" s="41"/>
      <c r="I203" s="41" t="str">
        <f>AC184</f>
        <v>DEP. RIESTRA</v>
      </c>
      <c r="J203" s="40" t="s">
        <v>49</v>
      </c>
      <c r="K203" s="41" t="str">
        <f t="shared" ref="K203:K205" si="37">AC175</f>
        <v>RIVER PLATE</v>
      </c>
      <c r="L203" s="1"/>
      <c r="M203" s="1"/>
      <c r="N203" s="1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ht="22.5" customHeight="1">
      <c r="A204" s="1"/>
      <c r="B204" s="1"/>
      <c r="C204" s="1"/>
      <c r="D204" s="1"/>
      <c r="E204" s="41" t="str">
        <f t="shared" si="36"/>
        <v>ESTUDIANTES DE L.P.</v>
      </c>
      <c r="F204" s="40" t="s">
        <v>49</v>
      </c>
      <c r="G204" s="41" t="str">
        <f>AC163</f>
        <v>N.O. BOYS</v>
      </c>
      <c r="H204" s="41"/>
      <c r="I204" s="41" t="str">
        <f>AC183</f>
        <v>ROSARIO CTRAL.</v>
      </c>
      <c r="J204" s="40" t="s">
        <v>49</v>
      </c>
      <c r="K204" s="41" t="str">
        <f t="shared" si="37"/>
        <v>G. Y ESGRIMA L.P.</v>
      </c>
      <c r="L204" s="1"/>
      <c r="M204" s="1"/>
      <c r="N204" s="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ht="22.5" customHeight="1">
      <c r="A205" s="1"/>
      <c r="B205" s="1"/>
      <c r="C205" s="1"/>
      <c r="D205" s="1"/>
      <c r="E205" s="41" t="str">
        <f t="shared" si="36"/>
        <v>BELGRANO (CBA.)</v>
      </c>
      <c r="F205" s="40" t="s">
        <v>49</v>
      </c>
      <c r="G205" s="41" t="str">
        <f>AC162</f>
        <v>BARRACAS CTRAL.</v>
      </c>
      <c r="H205" s="42"/>
      <c r="I205" s="41" t="str">
        <f>AC178</f>
        <v>SARMIENTO</v>
      </c>
      <c r="J205" s="40" t="s">
        <v>49</v>
      </c>
      <c r="K205" s="41" t="str">
        <f t="shared" si="37"/>
        <v>TALLERES (CBA.)</v>
      </c>
      <c r="L205" s="1"/>
      <c r="M205" s="1"/>
      <c r="N205" s="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ht="22.5" customHeight="1">
      <c r="A206" s="1"/>
      <c r="B206" s="1"/>
      <c r="C206" s="1"/>
      <c r="D206" s="1"/>
      <c r="E206" s="41"/>
      <c r="F206" s="40"/>
      <c r="G206" s="41"/>
      <c r="H206" s="42"/>
      <c r="I206" s="41"/>
      <c r="J206" s="40"/>
      <c r="K206" s="41"/>
      <c r="L206" s="1"/>
      <c r="M206" s="1"/>
      <c r="N206" s="1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ht="22.5" customHeight="1">
      <c r="A207" s="1"/>
      <c r="B207" s="1"/>
      <c r="C207" s="1"/>
      <c r="D207" s="1"/>
      <c r="E207" s="41"/>
      <c r="F207" s="46" t="s">
        <v>52</v>
      </c>
      <c r="G207" s="47" t="str">
        <f>I198</f>
        <v>INDEPENDIENTE</v>
      </c>
      <c r="H207" s="49" t="s">
        <v>49</v>
      </c>
      <c r="I207" s="47" t="str">
        <f>G198</f>
        <v>RACING CLUB</v>
      </c>
      <c r="J207" s="40"/>
      <c r="K207" s="41"/>
      <c r="L207" s="1"/>
      <c r="M207" s="1"/>
      <c r="N207" s="1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ht="18.0" customHeight="1">
      <c r="A208" s="1"/>
      <c r="B208" s="1"/>
      <c r="C208" s="1"/>
      <c r="D208" s="1"/>
      <c r="E208" s="41"/>
      <c r="F208" s="40"/>
      <c r="G208" s="41"/>
      <c r="H208" s="42"/>
      <c r="I208" s="41"/>
      <c r="J208" s="40"/>
      <c r="K208" s="41"/>
      <c r="L208" s="1"/>
      <c r="M208" s="1"/>
      <c r="N208" s="1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ht="12.75" customHeight="1">
      <c r="A209" s="1"/>
      <c r="B209" s="1"/>
      <c r="C209" s="1"/>
      <c r="D209" s="1"/>
      <c r="E209" s="38" t="s">
        <v>82</v>
      </c>
      <c r="H209" s="3"/>
      <c r="I209" s="38" t="s">
        <v>83</v>
      </c>
      <c r="L209" s="1"/>
      <c r="M209" s="1"/>
      <c r="N209" s="1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ht="18.0" customHeight="1">
      <c r="A210" s="1"/>
      <c r="B210" s="1"/>
      <c r="C210" s="1"/>
      <c r="D210" s="1"/>
      <c r="E210" s="3"/>
      <c r="F210" s="3"/>
      <c r="G210" s="3"/>
      <c r="H210" s="3"/>
      <c r="I210" s="3"/>
      <c r="J210" s="3"/>
      <c r="K210" s="3"/>
      <c r="L210" s="1"/>
      <c r="M210" s="1"/>
      <c r="N210" s="1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ht="22.5" customHeight="1">
      <c r="A211" s="1"/>
      <c r="B211" s="1"/>
      <c r="C211" s="1"/>
      <c r="D211" s="1"/>
      <c r="E211" s="41" t="str">
        <f t="shared" ref="E211:E218" si="38">AC161</f>
        <v>BELGRANO (CBA.)</v>
      </c>
      <c r="F211" s="40"/>
      <c r="G211" s="39" t="s">
        <v>48</v>
      </c>
      <c r="H211" s="41"/>
      <c r="I211" s="39" t="s">
        <v>48</v>
      </c>
      <c r="J211" s="40"/>
      <c r="K211" s="41" t="str">
        <f t="shared" ref="K211:K212" si="39">AC177</f>
        <v>TALLERES (CBA.)</v>
      </c>
      <c r="L211" s="1"/>
      <c r="M211" s="1"/>
      <c r="N211" s="1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ht="22.5" customHeight="1">
      <c r="A212" s="1"/>
      <c r="B212" s="1"/>
      <c r="C212" s="1"/>
      <c r="D212" s="1"/>
      <c r="E212" s="41" t="str">
        <f t="shared" si="38"/>
        <v>BARRACAS CTRAL.</v>
      </c>
      <c r="F212" s="40" t="s">
        <v>49</v>
      </c>
      <c r="G212" s="41" t="str">
        <f>AC160</f>
        <v>ESTUDIANTES DE L.P.</v>
      </c>
      <c r="H212" s="41"/>
      <c r="I212" s="41" t="str">
        <f>AC176</f>
        <v>G. Y ESGRIMA L.P.</v>
      </c>
      <c r="J212" s="40" t="s">
        <v>49</v>
      </c>
      <c r="K212" s="41" t="str">
        <f t="shared" si="39"/>
        <v>SARMIENTO</v>
      </c>
      <c r="L212" s="1"/>
      <c r="M212" s="1"/>
      <c r="N212" s="1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ht="22.5" customHeight="1">
      <c r="A213" s="1"/>
      <c r="B213" s="1"/>
      <c r="C213" s="1"/>
      <c r="D213" s="1"/>
      <c r="E213" s="41" t="str">
        <f t="shared" si="38"/>
        <v>N.O. BOYS</v>
      </c>
      <c r="F213" s="40" t="s">
        <v>49</v>
      </c>
      <c r="G213" s="41" t="str">
        <f>AC159</f>
        <v>BOCA JRS.</v>
      </c>
      <c r="H213" s="41"/>
      <c r="I213" s="41" t="str">
        <f>AC175</f>
        <v>RIVER PLATE</v>
      </c>
      <c r="J213" s="40" t="s">
        <v>49</v>
      </c>
      <c r="K213" s="41" t="str">
        <f t="shared" ref="K213:K218" si="40">AC183</f>
        <v>ROSARIO CTRAL.</v>
      </c>
      <c r="L213" s="1"/>
      <c r="M213" s="1"/>
      <c r="N213" s="1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ht="22.5" customHeight="1">
      <c r="A214" s="1"/>
      <c r="B214" s="1"/>
      <c r="C214" s="1"/>
      <c r="D214" s="1"/>
      <c r="E214" s="41" t="str">
        <f t="shared" si="38"/>
        <v>DEF. Y JUSTICIA</v>
      </c>
      <c r="F214" s="40" t="s">
        <v>49</v>
      </c>
      <c r="G214" s="41" t="str">
        <f>AC173</f>
        <v>TIGRE</v>
      </c>
      <c r="H214" s="41"/>
      <c r="I214" s="41" t="str">
        <f>AC196</f>
        <v>VÉLEZ SARSFIELD</v>
      </c>
      <c r="J214" s="40" t="s">
        <v>49</v>
      </c>
      <c r="K214" s="41" t="str">
        <f t="shared" si="40"/>
        <v>DEP. RIESTRA</v>
      </c>
      <c r="L214" s="1"/>
      <c r="M214" s="1"/>
      <c r="N214" s="1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ht="22.5" customHeight="1">
      <c r="A215" s="1"/>
      <c r="B215" s="1"/>
      <c r="C215" s="1"/>
      <c r="D215" s="1"/>
      <c r="E215" s="41" t="str">
        <f t="shared" si="38"/>
        <v>CTRAL.CÓRDOBA (S.E.)</v>
      </c>
      <c r="F215" s="40" t="s">
        <v>49</v>
      </c>
      <c r="G215" s="41" t="str">
        <f>AC172</f>
        <v>ARGENTINOS JRS.</v>
      </c>
      <c r="H215" s="41"/>
      <c r="I215" s="41" t="str">
        <f>AC192</f>
        <v>PLATENSE</v>
      </c>
      <c r="J215" s="40" t="s">
        <v>49</v>
      </c>
      <c r="K215" s="41" t="str">
        <f t="shared" si="40"/>
        <v>AT. TUCUMÁN</v>
      </c>
      <c r="L215" s="1"/>
      <c r="M215" s="1"/>
      <c r="N215" s="1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ht="22.5" customHeight="1">
      <c r="A216" s="1"/>
      <c r="B216" s="1"/>
      <c r="C216" s="1"/>
      <c r="D216" s="1"/>
      <c r="E216" s="41" t="str">
        <f t="shared" si="38"/>
        <v>ALDOSIVI (M.D.P.)</v>
      </c>
      <c r="F216" s="40" t="s">
        <v>49</v>
      </c>
      <c r="G216" s="41" t="str">
        <f>AC171</f>
        <v>UNIÓN</v>
      </c>
      <c r="H216" s="41"/>
      <c r="I216" s="41" t="str">
        <f>AC191</f>
        <v>INSTITUTO A.C. CBA.</v>
      </c>
      <c r="J216" s="40" t="s">
        <v>49</v>
      </c>
      <c r="K216" s="41" t="str">
        <f t="shared" si="40"/>
        <v>SAN MARTÍN (S.J.)</v>
      </c>
      <c r="L216" s="1"/>
      <c r="M216" s="1"/>
      <c r="N216" s="1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ht="22.5" customHeight="1">
      <c r="A217" s="1"/>
      <c r="B217" s="1"/>
      <c r="C217" s="1"/>
      <c r="D217" s="1"/>
      <c r="E217" s="41" t="str">
        <f t="shared" si="38"/>
        <v>BANFIELD</v>
      </c>
      <c r="F217" s="40" t="s">
        <v>49</v>
      </c>
      <c r="G217" s="41" t="str">
        <f>AC170</f>
        <v>HURACÁN</v>
      </c>
      <c r="H217" s="41"/>
      <c r="I217" s="41" t="str">
        <f>AC190</f>
        <v>SAN LORENZO DE A.</v>
      </c>
      <c r="J217" s="40" t="s">
        <v>49</v>
      </c>
      <c r="K217" s="41" t="str">
        <f t="shared" si="40"/>
        <v>LANÚS</v>
      </c>
      <c r="L217" s="1"/>
      <c r="M217" s="1"/>
      <c r="N217" s="1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ht="22.5" customHeight="1">
      <c r="A218" s="1"/>
      <c r="B218" s="1"/>
      <c r="C218" s="1"/>
      <c r="D218" s="1"/>
      <c r="E218" s="41" t="str">
        <f t="shared" si="38"/>
        <v>INDEPENDIENTE R. (MZA.)</v>
      </c>
      <c r="F218" s="40" t="s">
        <v>49</v>
      </c>
      <c r="G218" s="41" t="str">
        <f>AC169</f>
        <v>RACING CLUB</v>
      </c>
      <c r="H218" s="42"/>
      <c r="I218" s="41" t="str">
        <f>AC189</f>
        <v>INDEPENDIENTE</v>
      </c>
      <c r="J218" s="40" t="s">
        <v>49</v>
      </c>
      <c r="K218" s="41" t="str">
        <f t="shared" si="40"/>
        <v>GODOY CRUZ (MZA.)</v>
      </c>
      <c r="L218" s="1"/>
      <c r="M218" s="1"/>
      <c r="N218" s="1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ht="22.5" customHeight="1">
      <c r="A219" s="1"/>
      <c r="B219" s="1"/>
      <c r="C219" s="1"/>
      <c r="D219" s="1"/>
      <c r="E219" s="41"/>
      <c r="F219" s="40"/>
      <c r="G219" s="41"/>
      <c r="H219" s="42"/>
      <c r="I219" s="41"/>
      <c r="J219" s="40"/>
      <c r="K219" s="41"/>
      <c r="L219" s="1"/>
      <c r="M219" s="1"/>
      <c r="N219" s="1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ht="22.5" customHeight="1">
      <c r="A220" s="1"/>
      <c r="B220" s="1"/>
      <c r="C220" s="1"/>
      <c r="D220" s="1"/>
      <c r="E220" s="41"/>
      <c r="F220" s="46" t="s">
        <v>52</v>
      </c>
      <c r="G220" s="47" t="str">
        <f>E211</f>
        <v>BELGRANO (CBA.)</v>
      </c>
      <c r="H220" s="49" t="s">
        <v>49</v>
      </c>
      <c r="I220" s="47" t="str">
        <f>K211</f>
        <v>TALLERES (CBA.)</v>
      </c>
      <c r="J220" s="40"/>
      <c r="K220" s="41"/>
      <c r="L220" s="1"/>
      <c r="M220" s="1"/>
      <c r="N220" s="1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ht="18.0" customHeight="1">
      <c r="A221" s="1"/>
      <c r="B221" s="1"/>
      <c r="C221" s="1"/>
      <c r="D221" s="1"/>
      <c r="E221" s="41"/>
      <c r="F221" s="40"/>
      <c r="G221" s="41"/>
      <c r="H221" s="42"/>
      <c r="I221" s="41"/>
      <c r="J221" s="40"/>
      <c r="K221" s="41"/>
      <c r="L221" s="1"/>
      <c r="M221" s="1"/>
      <c r="N221" s="1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ht="12.75" customHeight="1">
      <c r="A222" s="1"/>
      <c r="B222" s="1"/>
      <c r="C222" s="1"/>
      <c r="D222" s="1"/>
      <c r="E222" s="38" t="s">
        <v>84</v>
      </c>
      <c r="H222" s="3"/>
      <c r="I222" s="38" t="s">
        <v>85</v>
      </c>
      <c r="L222" s="3"/>
      <c r="M222" s="1"/>
      <c r="N222" s="1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ht="18.0" customHeight="1">
      <c r="A223" s="1"/>
      <c r="B223" s="1"/>
      <c r="C223" s="1"/>
      <c r="D223" s="1"/>
      <c r="E223" s="3"/>
      <c r="F223" s="3"/>
      <c r="G223" s="3"/>
      <c r="H223" s="3"/>
      <c r="I223" s="3"/>
      <c r="J223" s="3"/>
      <c r="K223" s="3"/>
      <c r="L223" s="3"/>
      <c r="M223" s="1"/>
      <c r="N223" s="1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ht="22.5" customHeight="1">
      <c r="A224" s="1"/>
      <c r="B224" s="1"/>
      <c r="C224" s="1"/>
      <c r="D224" s="1"/>
      <c r="E224" s="39" t="s">
        <v>48</v>
      </c>
      <c r="F224" s="40"/>
      <c r="G224" s="41" t="str">
        <f>AC168</f>
        <v>INDEPENDIENTE R. (MZA.)</v>
      </c>
      <c r="H224" s="41"/>
      <c r="I224" s="41" t="str">
        <f>AC188</f>
        <v>GODOY CRUZ (MZA.)</v>
      </c>
      <c r="J224" s="40"/>
      <c r="K224" s="39" t="s">
        <v>48</v>
      </c>
      <c r="L224" s="3"/>
      <c r="M224" s="1"/>
      <c r="N224" s="1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ht="22.5" customHeight="1">
      <c r="A225" s="1"/>
      <c r="B225" s="1"/>
      <c r="C225" s="1"/>
      <c r="D225" s="1"/>
      <c r="E225" s="41" t="str">
        <f t="shared" ref="E225:E229" si="41">AC169</f>
        <v>RACING CLUB</v>
      </c>
      <c r="F225" s="40" t="s">
        <v>49</v>
      </c>
      <c r="G225" s="41" t="str">
        <f>AC167</f>
        <v>BANFIELD</v>
      </c>
      <c r="H225" s="41"/>
      <c r="I225" s="41" t="str">
        <f>AC187</f>
        <v>LANÚS</v>
      </c>
      <c r="J225" s="40" t="s">
        <v>49</v>
      </c>
      <c r="K225" s="41" t="str">
        <f t="shared" ref="K225:K228" si="42">AC189</f>
        <v>INDEPENDIENTE</v>
      </c>
      <c r="L225" s="3"/>
      <c r="M225" s="1"/>
      <c r="N225" s="1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ht="22.5" customHeight="1">
      <c r="A226" s="1"/>
      <c r="B226" s="1"/>
      <c r="C226" s="1"/>
      <c r="D226" s="1"/>
      <c r="E226" s="41" t="str">
        <f t="shared" si="41"/>
        <v>HURACÁN</v>
      </c>
      <c r="F226" s="40" t="s">
        <v>49</v>
      </c>
      <c r="G226" s="41" t="str">
        <f>AC166</f>
        <v>ALDOSIVI (M.D.P.)</v>
      </c>
      <c r="H226" s="41"/>
      <c r="I226" s="41" t="str">
        <f>AC186</f>
        <v>SAN MARTÍN (S.J.)</v>
      </c>
      <c r="J226" s="40" t="s">
        <v>49</v>
      </c>
      <c r="K226" s="41" t="str">
        <f t="shared" si="42"/>
        <v>SAN LORENZO DE A.</v>
      </c>
      <c r="L226" s="3"/>
      <c r="M226" s="1"/>
      <c r="N226" s="1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ht="22.5" customHeight="1">
      <c r="A227" s="1"/>
      <c r="B227" s="1"/>
      <c r="C227" s="1"/>
      <c r="D227" s="1"/>
      <c r="E227" s="41" t="str">
        <f t="shared" si="41"/>
        <v>UNIÓN</v>
      </c>
      <c r="F227" s="40" t="s">
        <v>49</v>
      </c>
      <c r="G227" s="41" t="str">
        <f>AC165</f>
        <v>CTRAL.CÓRDOBA (S.E.)</v>
      </c>
      <c r="H227" s="41"/>
      <c r="I227" s="41" t="str">
        <f>AC185</f>
        <v>AT. TUCUMÁN</v>
      </c>
      <c r="J227" s="40" t="s">
        <v>49</v>
      </c>
      <c r="K227" s="41" t="str">
        <f t="shared" si="42"/>
        <v>INSTITUTO A.C. CBA.</v>
      </c>
      <c r="L227" s="3"/>
      <c r="M227" s="1"/>
      <c r="N227" s="1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ht="22.5" customHeight="1">
      <c r="A228" s="1"/>
      <c r="B228" s="1"/>
      <c r="C228" s="1"/>
      <c r="D228" s="1"/>
      <c r="E228" s="41" t="str">
        <f t="shared" si="41"/>
        <v>ARGENTINOS JRS.</v>
      </c>
      <c r="F228" s="40" t="s">
        <v>49</v>
      </c>
      <c r="G228" s="41" t="str">
        <f>AC164</f>
        <v>DEF. Y JUSTICIA</v>
      </c>
      <c r="H228" s="41"/>
      <c r="I228" s="41" t="str">
        <f>AC184</f>
        <v>DEP. RIESTRA</v>
      </c>
      <c r="J228" s="40" t="s">
        <v>49</v>
      </c>
      <c r="K228" s="41" t="str">
        <f t="shared" si="42"/>
        <v>PLATENSE</v>
      </c>
      <c r="L228" s="3"/>
      <c r="M228" s="1"/>
      <c r="N228" s="1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ht="22.5" customHeight="1">
      <c r="A229" s="1"/>
      <c r="B229" s="1"/>
      <c r="C229" s="1"/>
      <c r="D229" s="1"/>
      <c r="E229" s="41" t="str">
        <f t="shared" si="41"/>
        <v>TIGRE</v>
      </c>
      <c r="F229" s="40" t="s">
        <v>49</v>
      </c>
      <c r="G229" s="41" t="str">
        <f>AC163</f>
        <v>N.O. BOYS</v>
      </c>
      <c r="H229" s="41"/>
      <c r="I229" s="41" t="str">
        <f>AC183</f>
        <v>ROSARIO CTRAL.</v>
      </c>
      <c r="J229" s="40" t="s">
        <v>49</v>
      </c>
      <c r="K229" s="41" t="str">
        <f>AC196</f>
        <v>VÉLEZ SARSFIELD</v>
      </c>
      <c r="L229" s="3"/>
      <c r="M229" s="1"/>
      <c r="N229" s="1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ht="22.5" customHeight="1">
      <c r="A230" s="1"/>
      <c r="B230" s="1"/>
      <c r="C230" s="1"/>
      <c r="D230" s="1"/>
      <c r="E230" s="41" t="str">
        <f t="shared" ref="E230:E231" si="43">AC159</f>
        <v>BOCA JRS.</v>
      </c>
      <c r="F230" s="40" t="s">
        <v>49</v>
      </c>
      <c r="G230" s="41" t="str">
        <f>AC162</f>
        <v>BARRACAS CTRAL.</v>
      </c>
      <c r="H230" s="41"/>
      <c r="I230" s="41" t="str">
        <f>AC178</f>
        <v>SARMIENTO</v>
      </c>
      <c r="J230" s="40" t="s">
        <v>49</v>
      </c>
      <c r="K230" s="41" t="str">
        <f t="shared" ref="K230:K231" si="44">AC175</f>
        <v>RIVER PLATE</v>
      </c>
      <c r="L230" s="3"/>
      <c r="M230" s="1"/>
      <c r="N230" s="1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ht="22.5" customHeight="1">
      <c r="A231" s="1"/>
      <c r="B231" s="1"/>
      <c r="C231" s="1"/>
      <c r="D231" s="1"/>
      <c r="E231" s="41" t="str">
        <f t="shared" si="43"/>
        <v>ESTUDIANTES DE L.P.</v>
      </c>
      <c r="F231" s="40" t="s">
        <v>49</v>
      </c>
      <c r="G231" s="41" t="str">
        <f>AC161</f>
        <v>BELGRANO (CBA.)</v>
      </c>
      <c r="H231" s="42"/>
      <c r="I231" s="41" t="str">
        <f>AC177</f>
        <v>TALLERES (CBA.)</v>
      </c>
      <c r="J231" s="40" t="s">
        <v>49</v>
      </c>
      <c r="K231" s="41" t="str">
        <f t="shared" si="44"/>
        <v>G. Y ESGRIMA L.P.</v>
      </c>
      <c r="L231" s="3"/>
      <c r="M231" s="1"/>
      <c r="N231" s="1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ht="22.5" customHeight="1">
      <c r="A232" s="1"/>
      <c r="B232" s="1"/>
      <c r="C232" s="1"/>
      <c r="D232" s="1"/>
      <c r="E232" s="41"/>
      <c r="F232" s="40"/>
      <c r="G232" s="41"/>
      <c r="H232" s="42"/>
      <c r="I232" s="41"/>
      <c r="J232" s="40"/>
      <c r="K232" s="41"/>
      <c r="L232" s="3"/>
      <c r="M232" s="1"/>
      <c r="N232" s="1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ht="22.5" customHeight="1">
      <c r="A233" s="1"/>
      <c r="B233" s="1"/>
      <c r="C233" s="1"/>
      <c r="D233" s="1"/>
      <c r="E233" s="41"/>
      <c r="F233" s="46" t="s">
        <v>52</v>
      </c>
      <c r="G233" s="47" t="str">
        <f>I224</f>
        <v>GODOY CRUZ (MZA.)</v>
      </c>
      <c r="H233" s="49" t="s">
        <v>49</v>
      </c>
      <c r="I233" s="47" t="str">
        <f>G224</f>
        <v>INDEPENDIENTE R. (MZA.)</v>
      </c>
      <c r="J233" s="40"/>
      <c r="K233" s="41"/>
      <c r="L233" s="3"/>
      <c r="M233" s="1"/>
      <c r="N233" s="1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ht="18.0" customHeight="1">
      <c r="A234" s="1"/>
      <c r="B234" s="1"/>
      <c r="C234" s="1"/>
      <c r="D234" s="1"/>
      <c r="E234" s="41"/>
      <c r="F234" s="40"/>
      <c r="G234" s="41"/>
      <c r="H234" s="42"/>
      <c r="I234" s="41"/>
      <c r="J234" s="40"/>
      <c r="K234" s="41"/>
      <c r="L234" s="3"/>
      <c r="M234" s="1"/>
      <c r="N234" s="1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ht="12.75" customHeight="1">
      <c r="A235" s="1"/>
      <c r="B235" s="1"/>
      <c r="C235" s="1"/>
      <c r="D235" s="1"/>
      <c r="E235" s="38" t="s">
        <v>86</v>
      </c>
      <c r="H235" s="3"/>
      <c r="I235" s="38" t="s">
        <v>87</v>
      </c>
      <c r="L235" s="3"/>
      <c r="M235" s="1"/>
      <c r="N235" s="1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ht="18.0" customHeight="1">
      <c r="A236" s="1"/>
      <c r="B236" s="1"/>
      <c r="C236" s="1"/>
      <c r="D236" s="1"/>
      <c r="E236" s="3"/>
      <c r="F236" s="3"/>
      <c r="G236" s="3"/>
      <c r="H236" s="3"/>
      <c r="I236" s="3"/>
      <c r="J236" s="3"/>
      <c r="K236" s="3"/>
      <c r="L236" s="3"/>
      <c r="M236" s="1"/>
      <c r="N236" s="1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ht="22.5" customHeight="1">
      <c r="A237" s="1"/>
      <c r="B237" s="1"/>
      <c r="C237" s="1"/>
      <c r="D237" s="1"/>
      <c r="E237" s="41" t="str">
        <f t="shared" ref="E237:E244" si="45">AC160</f>
        <v>ESTUDIANTES DE L.P.</v>
      </c>
      <c r="F237" s="40"/>
      <c r="G237" s="39" t="s">
        <v>48</v>
      </c>
      <c r="H237" s="41"/>
      <c r="I237" s="39" t="s">
        <v>48</v>
      </c>
      <c r="J237" s="40"/>
      <c r="K237" s="41" t="str">
        <f t="shared" ref="K237:K239" si="46">AC176</f>
        <v>G. Y ESGRIMA L.P.</v>
      </c>
      <c r="L237" s="3"/>
      <c r="M237" s="1"/>
      <c r="N237" s="1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ht="22.5" customHeight="1">
      <c r="A238" s="1"/>
      <c r="B238" s="1"/>
      <c r="C238" s="1"/>
      <c r="D238" s="1"/>
      <c r="E238" s="41" t="str">
        <f t="shared" si="45"/>
        <v>BELGRANO (CBA.)</v>
      </c>
      <c r="F238" s="40" t="s">
        <v>49</v>
      </c>
      <c r="G238" s="41" t="str">
        <f>AC159</f>
        <v>BOCA JRS.</v>
      </c>
      <c r="H238" s="41"/>
      <c r="I238" s="41" t="str">
        <f>AC175</f>
        <v>RIVER PLATE</v>
      </c>
      <c r="J238" s="40" t="s">
        <v>49</v>
      </c>
      <c r="K238" s="41" t="str">
        <f t="shared" si="46"/>
        <v>TALLERES (CBA.)</v>
      </c>
      <c r="L238" s="3"/>
      <c r="M238" s="1"/>
      <c r="N238" s="1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ht="22.5" customHeight="1">
      <c r="A239" s="1"/>
      <c r="B239" s="1"/>
      <c r="C239" s="1"/>
      <c r="D239" s="1"/>
      <c r="E239" s="41" t="str">
        <f t="shared" si="45"/>
        <v>BARRACAS CTRAL.</v>
      </c>
      <c r="F239" s="40" t="s">
        <v>49</v>
      </c>
      <c r="G239" s="41" t="str">
        <f>AC173</f>
        <v>TIGRE</v>
      </c>
      <c r="H239" s="41"/>
      <c r="I239" s="41" t="str">
        <f>AC196</f>
        <v>VÉLEZ SARSFIELD</v>
      </c>
      <c r="J239" s="40" t="s">
        <v>49</v>
      </c>
      <c r="K239" s="41" t="str">
        <f t="shared" si="46"/>
        <v>SARMIENTO</v>
      </c>
      <c r="L239" s="3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ht="22.5" customHeight="1">
      <c r="A240" s="1"/>
      <c r="B240" s="1"/>
      <c r="C240" s="1"/>
      <c r="D240" s="1"/>
      <c r="E240" s="41" t="str">
        <f t="shared" si="45"/>
        <v>N.O. BOYS</v>
      </c>
      <c r="F240" s="40" t="s">
        <v>49</v>
      </c>
      <c r="G240" s="41" t="str">
        <f>AC172</f>
        <v>ARGENTINOS JRS.</v>
      </c>
      <c r="H240" s="41"/>
      <c r="I240" s="41" t="str">
        <f>AC192</f>
        <v>PLATENSE</v>
      </c>
      <c r="J240" s="40" t="s">
        <v>49</v>
      </c>
      <c r="K240" s="41" t="str">
        <f t="shared" ref="K240:K244" si="47">AC183</f>
        <v>ROSARIO CTRAL.</v>
      </c>
      <c r="L240" s="3"/>
      <c r="M240" s="1"/>
      <c r="N240" s="1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ht="22.5" customHeight="1">
      <c r="A241" s="1"/>
      <c r="B241" s="1"/>
      <c r="C241" s="1"/>
      <c r="D241" s="1"/>
      <c r="E241" s="41" t="str">
        <f t="shared" si="45"/>
        <v>DEF. Y JUSTICIA</v>
      </c>
      <c r="F241" s="40" t="s">
        <v>49</v>
      </c>
      <c r="G241" s="41" t="str">
        <f>AC171</f>
        <v>UNIÓN</v>
      </c>
      <c r="H241" s="41"/>
      <c r="I241" s="41" t="str">
        <f>AC191</f>
        <v>INSTITUTO A.C. CBA.</v>
      </c>
      <c r="J241" s="40" t="s">
        <v>49</v>
      </c>
      <c r="K241" s="41" t="str">
        <f t="shared" si="47"/>
        <v>DEP. RIESTRA</v>
      </c>
      <c r="L241" s="3"/>
      <c r="M241" s="1"/>
      <c r="N241" s="1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ht="22.5" customHeight="1">
      <c r="A242" s="1"/>
      <c r="B242" s="1"/>
      <c r="C242" s="1"/>
      <c r="D242" s="1"/>
      <c r="E242" s="41" t="str">
        <f t="shared" si="45"/>
        <v>CTRAL.CÓRDOBA (S.E.)</v>
      </c>
      <c r="F242" s="40" t="s">
        <v>49</v>
      </c>
      <c r="G242" s="41" t="str">
        <f>AC170</f>
        <v>HURACÁN</v>
      </c>
      <c r="H242" s="41"/>
      <c r="I242" s="41" t="str">
        <f>AC190</f>
        <v>SAN LORENZO DE A.</v>
      </c>
      <c r="J242" s="40" t="s">
        <v>49</v>
      </c>
      <c r="K242" s="41" t="str">
        <f t="shared" si="47"/>
        <v>AT. TUCUMÁN</v>
      </c>
      <c r="L242" s="3"/>
      <c r="M242" s="1"/>
      <c r="N242" s="1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ht="22.5" customHeight="1">
      <c r="A243" s="1"/>
      <c r="B243" s="1"/>
      <c r="C243" s="1"/>
      <c r="D243" s="1"/>
      <c r="E243" s="41" t="str">
        <f t="shared" si="45"/>
        <v>ALDOSIVI (M.D.P.)</v>
      </c>
      <c r="F243" s="40" t="s">
        <v>49</v>
      </c>
      <c r="G243" s="41" t="str">
        <f>AC169</f>
        <v>RACING CLUB</v>
      </c>
      <c r="H243" s="41"/>
      <c r="I243" s="41" t="str">
        <f>AC189</f>
        <v>INDEPENDIENTE</v>
      </c>
      <c r="J243" s="40" t="s">
        <v>49</v>
      </c>
      <c r="K243" s="41" t="str">
        <f t="shared" si="47"/>
        <v>SAN MARTÍN (S.J.)</v>
      </c>
      <c r="L243" s="3"/>
      <c r="M243" s="1"/>
      <c r="N243" s="1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ht="22.5" customHeight="1">
      <c r="A244" s="1"/>
      <c r="B244" s="1"/>
      <c r="C244" s="1"/>
      <c r="D244" s="1"/>
      <c r="E244" s="41" t="str">
        <f t="shared" si="45"/>
        <v>BANFIELD</v>
      </c>
      <c r="F244" s="40" t="s">
        <v>49</v>
      </c>
      <c r="G244" s="41" t="str">
        <f>AC168</f>
        <v>INDEPENDIENTE R. (MZA.)</v>
      </c>
      <c r="H244" s="42"/>
      <c r="I244" s="41" t="str">
        <f>AC188</f>
        <v>GODOY CRUZ (MZA.)</v>
      </c>
      <c r="J244" s="40" t="s">
        <v>49</v>
      </c>
      <c r="K244" s="41" t="str">
        <f t="shared" si="47"/>
        <v>LANÚS</v>
      </c>
      <c r="L244" s="3"/>
      <c r="M244" s="1"/>
      <c r="N244" s="1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ht="22.5" customHeight="1">
      <c r="A245" s="1"/>
      <c r="B245" s="1"/>
      <c r="C245" s="1"/>
      <c r="D245" s="1"/>
      <c r="E245" s="41"/>
      <c r="F245" s="40"/>
      <c r="G245" s="41"/>
      <c r="H245" s="42"/>
      <c r="I245" s="41"/>
      <c r="J245" s="40"/>
      <c r="K245" s="41"/>
      <c r="L245" s="3"/>
      <c r="M245" s="1"/>
      <c r="N245" s="1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ht="22.5" customHeight="1">
      <c r="A246" s="1"/>
      <c r="B246" s="1"/>
      <c r="C246" s="1"/>
      <c r="D246" s="1"/>
      <c r="E246" s="41"/>
      <c r="F246" s="46" t="s">
        <v>52</v>
      </c>
      <c r="G246" s="47" t="str">
        <f>K237</f>
        <v>G. Y ESGRIMA L.P.</v>
      </c>
      <c r="H246" s="49" t="s">
        <v>49</v>
      </c>
      <c r="I246" s="47" t="str">
        <f>E237</f>
        <v>ESTUDIANTES DE L.P.</v>
      </c>
      <c r="J246" s="1"/>
      <c r="K246" s="41"/>
      <c r="L246" s="3"/>
      <c r="M246" s="1"/>
      <c r="N246" s="1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ht="18.0" customHeight="1">
      <c r="A247" s="1"/>
      <c r="B247" s="1"/>
      <c r="C247" s="1"/>
      <c r="D247" s="1"/>
      <c r="E247" s="41"/>
      <c r="F247" s="40"/>
      <c r="G247" s="41"/>
      <c r="H247" s="42"/>
      <c r="I247" s="41"/>
      <c r="J247" s="40"/>
      <c r="K247" s="41"/>
      <c r="L247" s="3"/>
      <c r="M247" s="1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ht="12.75" customHeight="1">
      <c r="A248" s="1"/>
      <c r="B248" s="1"/>
      <c r="C248" s="1"/>
      <c r="D248" s="1"/>
      <c r="E248" s="38" t="s">
        <v>88</v>
      </c>
      <c r="H248" s="3"/>
      <c r="I248" s="38" t="s">
        <v>89</v>
      </c>
      <c r="L248" s="3"/>
      <c r="M248" s="1"/>
      <c r="N248" s="1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ht="18.0" customHeight="1">
      <c r="A249" s="1"/>
      <c r="B249" s="1"/>
      <c r="C249" s="1"/>
      <c r="D249" s="1"/>
      <c r="E249" s="3"/>
      <c r="F249" s="3"/>
      <c r="G249" s="3"/>
      <c r="H249" s="3"/>
      <c r="I249" s="3"/>
      <c r="J249" s="3"/>
      <c r="K249" s="3"/>
      <c r="L249" s="3"/>
      <c r="M249" s="1"/>
      <c r="N249" s="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ht="22.5" customHeight="1">
      <c r="A250" s="1"/>
      <c r="B250" s="1"/>
      <c r="C250" s="1"/>
      <c r="D250" s="1"/>
      <c r="E250" s="39" t="s">
        <v>48</v>
      </c>
      <c r="F250" s="40"/>
      <c r="G250" s="41" t="str">
        <f>AC167</f>
        <v>BANFIELD</v>
      </c>
      <c r="H250" s="41"/>
      <c r="I250" s="41" t="str">
        <f>AC187</f>
        <v>LANÚS</v>
      </c>
      <c r="J250" s="40"/>
      <c r="K250" s="39" t="s">
        <v>48</v>
      </c>
      <c r="L250" s="3"/>
      <c r="M250" s="1"/>
      <c r="N250" s="1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ht="22.5" customHeight="1">
      <c r="A251" s="1"/>
      <c r="B251" s="1"/>
      <c r="C251" s="1"/>
      <c r="D251" s="1"/>
      <c r="E251" s="41" t="str">
        <f t="shared" ref="E251:E256" si="48">AC168</f>
        <v>INDEPENDIENTE R. (MZA.)</v>
      </c>
      <c r="F251" s="40" t="s">
        <v>49</v>
      </c>
      <c r="G251" s="41" t="str">
        <f>AC166</f>
        <v>ALDOSIVI (M.D.P.)</v>
      </c>
      <c r="H251" s="41"/>
      <c r="I251" s="41" t="str">
        <f>AC186</f>
        <v>SAN MARTÍN (S.J.)</v>
      </c>
      <c r="J251" s="40" t="s">
        <v>49</v>
      </c>
      <c r="K251" s="41" t="str">
        <f t="shared" ref="K251:K255" si="49">AC188</f>
        <v>GODOY CRUZ (MZA.)</v>
      </c>
      <c r="L251" s="3"/>
      <c r="M251" s="1"/>
      <c r="N251" s="1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ht="22.5" customHeight="1">
      <c r="A252" s="1"/>
      <c r="B252" s="1"/>
      <c r="C252" s="1"/>
      <c r="D252" s="1"/>
      <c r="E252" s="41" t="str">
        <f t="shared" si="48"/>
        <v>RACING CLUB</v>
      </c>
      <c r="F252" s="40" t="s">
        <v>49</v>
      </c>
      <c r="G252" s="41" t="str">
        <f>AC165</f>
        <v>CTRAL.CÓRDOBA (S.E.)</v>
      </c>
      <c r="H252" s="41"/>
      <c r="I252" s="41" t="str">
        <f>AC185</f>
        <v>AT. TUCUMÁN</v>
      </c>
      <c r="J252" s="40" t="s">
        <v>49</v>
      </c>
      <c r="K252" s="41" t="str">
        <f t="shared" si="49"/>
        <v>INDEPENDIENTE</v>
      </c>
      <c r="L252" s="3"/>
      <c r="M252" s="1"/>
      <c r="N252" s="1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ht="22.5" customHeight="1">
      <c r="A253" s="1"/>
      <c r="B253" s="1"/>
      <c r="C253" s="1"/>
      <c r="D253" s="1"/>
      <c r="E253" s="41" t="str">
        <f t="shared" si="48"/>
        <v>HURACÁN</v>
      </c>
      <c r="F253" s="40" t="s">
        <v>49</v>
      </c>
      <c r="G253" s="41" t="str">
        <f>AC164</f>
        <v>DEF. Y JUSTICIA</v>
      </c>
      <c r="H253" s="41"/>
      <c r="I253" s="41" t="str">
        <f>AC184</f>
        <v>DEP. RIESTRA</v>
      </c>
      <c r="J253" s="40" t="s">
        <v>49</v>
      </c>
      <c r="K253" s="41" t="str">
        <f t="shared" si="49"/>
        <v>SAN LORENZO DE A.</v>
      </c>
      <c r="L253" s="3"/>
      <c r="M253" s="1"/>
      <c r="N253" s="1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ht="22.5" customHeight="1">
      <c r="A254" s="1"/>
      <c r="B254" s="1"/>
      <c r="C254" s="1"/>
      <c r="D254" s="1"/>
      <c r="E254" s="41" t="str">
        <f t="shared" si="48"/>
        <v>UNIÓN</v>
      </c>
      <c r="F254" s="40" t="s">
        <v>49</v>
      </c>
      <c r="G254" s="41" t="str">
        <f>AC163</f>
        <v>N.O. BOYS</v>
      </c>
      <c r="H254" s="41"/>
      <c r="I254" s="41" t="str">
        <f>AC183</f>
        <v>ROSARIO CTRAL.</v>
      </c>
      <c r="J254" s="40" t="s">
        <v>49</v>
      </c>
      <c r="K254" s="41" t="str">
        <f t="shared" si="49"/>
        <v>INSTITUTO A.C. CBA.</v>
      </c>
      <c r="L254" s="3"/>
      <c r="M254" s="1"/>
      <c r="N254" s="1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ht="22.5" customHeight="1">
      <c r="A255" s="1"/>
      <c r="B255" s="1"/>
      <c r="C255" s="1"/>
      <c r="D255" s="1"/>
      <c r="E255" s="41" t="str">
        <f t="shared" si="48"/>
        <v>ARGENTINOS JRS.</v>
      </c>
      <c r="F255" s="40" t="s">
        <v>49</v>
      </c>
      <c r="G255" s="41" t="str">
        <f>AC162</f>
        <v>BARRACAS CTRAL.</v>
      </c>
      <c r="H255" s="41"/>
      <c r="I255" s="41" t="str">
        <f>AC178</f>
        <v>SARMIENTO</v>
      </c>
      <c r="J255" s="40" t="s">
        <v>49</v>
      </c>
      <c r="K255" s="41" t="str">
        <f t="shared" si="49"/>
        <v>PLATENSE</v>
      </c>
      <c r="L255" s="3"/>
      <c r="M255" s="1"/>
      <c r="N255" s="1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ht="22.5" customHeight="1">
      <c r="A256" s="1"/>
      <c r="B256" s="1"/>
      <c r="C256" s="1"/>
      <c r="D256" s="1"/>
      <c r="E256" s="41" t="str">
        <f t="shared" si="48"/>
        <v>TIGRE</v>
      </c>
      <c r="F256" s="40" t="s">
        <v>49</v>
      </c>
      <c r="G256" s="41" t="str">
        <f>AC161</f>
        <v>BELGRANO (CBA.)</v>
      </c>
      <c r="H256" s="41"/>
      <c r="I256" s="41" t="str">
        <f>AC177</f>
        <v>TALLERES (CBA.)</v>
      </c>
      <c r="J256" s="40" t="s">
        <v>49</v>
      </c>
      <c r="K256" s="41" t="str">
        <f>AC196</f>
        <v>VÉLEZ SARSFIELD</v>
      </c>
      <c r="L256" s="3"/>
      <c r="M256" s="1"/>
      <c r="N256" s="1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ht="22.5" customHeight="1">
      <c r="A257" s="1"/>
      <c r="B257" s="1"/>
      <c r="C257" s="1"/>
      <c r="D257" s="1"/>
      <c r="E257" s="41" t="str">
        <f>AC159</f>
        <v>BOCA JRS.</v>
      </c>
      <c r="F257" s="40" t="s">
        <v>49</v>
      </c>
      <c r="G257" s="41" t="str">
        <f>AC160</f>
        <v>ESTUDIANTES DE L.P.</v>
      </c>
      <c r="H257" s="1"/>
      <c r="I257" s="41" t="str">
        <f>AC176</f>
        <v>G. Y ESGRIMA L.P.</v>
      </c>
      <c r="J257" s="40" t="s">
        <v>49</v>
      </c>
      <c r="K257" s="41" t="str">
        <f>AC175</f>
        <v>RIVER PLATE</v>
      </c>
      <c r="L257" s="3"/>
      <c r="M257" s="1"/>
      <c r="N257" s="1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ht="22.5" customHeight="1">
      <c r="A258" s="1"/>
      <c r="B258" s="1"/>
      <c r="C258" s="1"/>
      <c r="D258" s="1"/>
      <c r="E258" s="41"/>
      <c r="F258" s="40"/>
      <c r="G258" s="41"/>
      <c r="H258" s="1"/>
      <c r="I258" s="41"/>
      <c r="J258" s="40"/>
      <c r="K258" s="41"/>
      <c r="L258" s="3"/>
      <c r="M258" s="1"/>
      <c r="N258" s="1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ht="22.5" customHeight="1">
      <c r="A259" s="1"/>
      <c r="B259" s="1"/>
      <c r="C259" s="1"/>
      <c r="D259" s="1"/>
      <c r="E259" s="41"/>
      <c r="F259" s="46" t="s">
        <v>52</v>
      </c>
      <c r="G259" s="47" t="str">
        <f>I250</f>
        <v>LANÚS</v>
      </c>
      <c r="H259" s="49" t="s">
        <v>49</v>
      </c>
      <c r="I259" s="47" t="str">
        <f>G250</f>
        <v>BANFIELD</v>
      </c>
      <c r="J259" s="40"/>
      <c r="K259" s="41"/>
      <c r="L259" s="3"/>
      <c r="M259" s="1"/>
      <c r="N259" s="1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ht="18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3"/>
      <c r="M260" s="1"/>
      <c r="N260" s="1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ht="12.75" customHeight="1">
      <c r="A261" s="1"/>
      <c r="B261" s="1"/>
      <c r="C261" s="1"/>
      <c r="D261" s="1"/>
      <c r="E261" s="38" t="s">
        <v>90</v>
      </c>
      <c r="H261" s="3"/>
      <c r="I261" s="38" t="s">
        <v>91</v>
      </c>
      <c r="L261" s="3"/>
      <c r="M261" s="1"/>
      <c r="N261" s="1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ht="18.0" customHeight="1">
      <c r="A262" s="1"/>
      <c r="B262" s="1"/>
      <c r="C262" s="1"/>
      <c r="D262" s="1"/>
      <c r="E262" s="3"/>
      <c r="F262" s="3"/>
      <c r="G262" s="3"/>
      <c r="H262" s="3"/>
      <c r="I262" s="3"/>
      <c r="J262" s="3"/>
      <c r="K262" s="3"/>
      <c r="L262" s="3"/>
      <c r="M262" s="1"/>
      <c r="N262" s="1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ht="22.5" customHeight="1">
      <c r="A263" s="1"/>
      <c r="B263" s="1"/>
      <c r="C263" s="1"/>
      <c r="D263" s="1"/>
      <c r="E263" s="41" t="str">
        <f t="shared" ref="E263:E270" si="50">AC159</f>
        <v>BOCA JRS.</v>
      </c>
      <c r="F263" s="40"/>
      <c r="G263" s="39" t="s">
        <v>48</v>
      </c>
      <c r="H263" s="41"/>
      <c r="I263" s="39" t="s">
        <v>48</v>
      </c>
      <c r="J263" s="40"/>
      <c r="K263" s="41" t="str">
        <f t="shared" ref="K263:K266" si="51">AC175</f>
        <v>RIVER PLATE</v>
      </c>
      <c r="L263" s="3"/>
      <c r="M263" s="1"/>
      <c r="N263" s="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ht="22.5" customHeight="1">
      <c r="A264" s="1"/>
      <c r="B264" s="1"/>
      <c r="C264" s="1"/>
      <c r="D264" s="1"/>
      <c r="E264" s="41" t="str">
        <f t="shared" si="50"/>
        <v>ESTUDIANTES DE L.P.</v>
      </c>
      <c r="F264" s="40" t="s">
        <v>49</v>
      </c>
      <c r="G264" s="41" t="str">
        <f>AC173</f>
        <v>TIGRE</v>
      </c>
      <c r="H264" s="41"/>
      <c r="I264" s="41" t="str">
        <f>AC196</f>
        <v>VÉLEZ SARSFIELD</v>
      </c>
      <c r="J264" s="40" t="s">
        <v>49</v>
      </c>
      <c r="K264" s="41" t="str">
        <f t="shared" si="51"/>
        <v>G. Y ESGRIMA L.P.</v>
      </c>
      <c r="L264" s="3"/>
      <c r="M264" s="1"/>
      <c r="N264" s="1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ht="22.5" customHeight="1">
      <c r="A265" s="1"/>
      <c r="B265" s="1"/>
      <c r="C265" s="1"/>
      <c r="D265" s="1"/>
      <c r="E265" s="41" t="str">
        <f t="shared" si="50"/>
        <v>BELGRANO (CBA.)</v>
      </c>
      <c r="F265" s="40" t="s">
        <v>49</v>
      </c>
      <c r="G265" s="41" t="str">
        <f>AC172</f>
        <v>ARGENTINOS JRS.</v>
      </c>
      <c r="H265" s="41"/>
      <c r="I265" s="41" t="str">
        <f>AC192</f>
        <v>PLATENSE</v>
      </c>
      <c r="J265" s="40" t="s">
        <v>49</v>
      </c>
      <c r="K265" s="41" t="str">
        <f t="shared" si="51"/>
        <v>TALLERES (CBA.)</v>
      </c>
      <c r="L265" s="3"/>
      <c r="M265" s="1"/>
      <c r="N265" s="1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ht="22.5" customHeight="1">
      <c r="A266" s="1"/>
      <c r="B266" s="1"/>
      <c r="C266" s="1"/>
      <c r="D266" s="1"/>
      <c r="E266" s="41" t="str">
        <f t="shared" si="50"/>
        <v>BARRACAS CTRAL.</v>
      </c>
      <c r="F266" s="40" t="s">
        <v>49</v>
      </c>
      <c r="G266" s="41" t="str">
        <f>AC171</f>
        <v>UNIÓN</v>
      </c>
      <c r="H266" s="41"/>
      <c r="I266" s="41" t="str">
        <f>AC191</f>
        <v>INSTITUTO A.C. CBA.</v>
      </c>
      <c r="J266" s="40" t="s">
        <v>49</v>
      </c>
      <c r="K266" s="41" t="str">
        <f t="shared" si="51"/>
        <v>SARMIENTO</v>
      </c>
      <c r="L266" s="3"/>
      <c r="M266" s="1"/>
      <c r="N266" s="1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ht="22.5" customHeight="1">
      <c r="A267" s="1"/>
      <c r="B267" s="1"/>
      <c r="C267" s="1"/>
      <c r="D267" s="1"/>
      <c r="E267" s="41" t="str">
        <f t="shared" si="50"/>
        <v>N.O. BOYS</v>
      </c>
      <c r="F267" s="40" t="s">
        <v>49</v>
      </c>
      <c r="G267" s="41" t="str">
        <f>AC170</f>
        <v>HURACÁN</v>
      </c>
      <c r="H267" s="41"/>
      <c r="I267" s="41" t="str">
        <f>AC190</f>
        <v>SAN LORENZO DE A.</v>
      </c>
      <c r="J267" s="40" t="s">
        <v>49</v>
      </c>
      <c r="K267" s="41" t="str">
        <f t="shared" ref="K267:K270" si="52">AC183</f>
        <v>ROSARIO CTRAL.</v>
      </c>
      <c r="L267" s="3"/>
      <c r="M267" s="1"/>
      <c r="N267" s="1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ht="22.5" customHeight="1">
      <c r="A268" s="1"/>
      <c r="B268" s="1"/>
      <c r="C268" s="1"/>
      <c r="D268" s="1"/>
      <c r="E268" s="41" t="str">
        <f t="shared" si="50"/>
        <v>DEF. Y JUSTICIA</v>
      </c>
      <c r="F268" s="40" t="s">
        <v>49</v>
      </c>
      <c r="G268" s="41" t="str">
        <f>AC169</f>
        <v>RACING CLUB</v>
      </c>
      <c r="H268" s="41"/>
      <c r="I268" s="41" t="str">
        <f>AC189</f>
        <v>INDEPENDIENTE</v>
      </c>
      <c r="J268" s="40" t="s">
        <v>49</v>
      </c>
      <c r="K268" s="41" t="str">
        <f t="shared" si="52"/>
        <v>DEP. RIESTRA</v>
      </c>
      <c r="L268" s="3"/>
      <c r="M268" s="1"/>
      <c r="N268" s="1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ht="22.5" customHeight="1">
      <c r="A269" s="1"/>
      <c r="B269" s="1"/>
      <c r="C269" s="1"/>
      <c r="D269" s="1"/>
      <c r="E269" s="41" t="str">
        <f t="shared" si="50"/>
        <v>CTRAL.CÓRDOBA (S.E.)</v>
      </c>
      <c r="F269" s="40" t="s">
        <v>49</v>
      </c>
      <c r="G269" s="41" t="str">
        <f>AC168</f>
        <v>INDEPENDIENTE R. (MZA.)</v>
      </c>
      <c r="H269" s="41"/>
      <c r="I269" s="41" t="str">
        <f>AC188</f>
        <v>GODOY CRUZ (MZA.)</v>
      </c>
      <c r="J269" s="40" t="s">
        <v>49</v>
      </c>
      <c r="K269" s="41" t="str">
        <f t="shared" si="52"/>
        <v>AT. TUCUMÁN</v>
      </c>
      <c r="L269" s="3"/>
      <c r="M269" s="1"/>
      <c r="N269" s="1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ht="22.5" customHeight="1">
      <c r="A270" s="1"/>
      <c r="B270" s="1"/>
      <c r="C270" s="1"/>
      <c r="D270" s="1"/>
      <c r="E270" s="41" t="str">
        <f t="shared" si="50"/>
        <v>ALDOSIVI (M.D.P.)</v>
      </c>
      <c r="F270" s="40" t="s">
        <v>49</v>
      </c>
      <c r="G270" s="41" t="str">
        <f>AC167</f>
        <v>BANFIELD</v>
      </c>
      <c r="H270" s="1"/>
      <c r="I270" s="41" t="str">
        <f>AC187</f>
        <v>LANÚS</v>
      </c>
      <c r="J270" s="40" t="s">
        <v>49</v>
      </c>
      <c r="K270" s="41" t="str">
        <f t="shared" si="52"/>
        <v>SAN MARTÍN (S.J.)</v>
      </c>
      <c r="L270" s="3"/>
      <c r="M270" s="1"/>
      <c r="N270" s="1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ht="22.5" customHeight="1">
      <c r="A271" s="1"/>
      <c r="B271" s="1"/>
      <c r="C271" s="1"/>
      <c r="D271" s="1"/>
      <c r="E271" s="41"/>
      <c r="F271" s="40"/>
      <c r="G271" s="41"/>
      <c r="H271" s="1"/>
      <c r="I271" s="41"/>
      <c r="J271" s="40"/>
      <c r="K271" s="41"/>
      <c r="L271" s="3"/>
      <c r="M271" s="1"/>
      <c r="N271" s="1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ht="22.5" customHeight="1">
      <c r="A272" s="1"/>
      <c r="B272" s="1"/>
      <c r="C272" s="1"/>
      <c r="D272" s="1"/>
      <c r="E272" s="41"/>
      <c r="F272" s="46" t="s">
        <v>52</v>
      </c>
      <c r="G272" s="47" t="str">
        <f>K263</f>
        <v>RIVER PLATE</v>
      </c>
      <c r="H272" s="49" t="s">
        <v>49</v>
      </c>
      <c r="I272" s="47" t="str">
        <f>E263</f>
        <v>BOCA JRS.</v>
      </c>
      <c r="J272" s="1"/>
      <c r="K272" s="41"/>
      <c r="L272" s="3"/>
      <c r="M272" s="1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ht="18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3"/>
      <c r="M273" s="1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ht="12.75" customHeight="1">
      <c r="A274" s="1"/>
      <c r="B274" s="1"/>
      <c r="C274" s="1"/>
      <c r="D274" s="1"/>
      <c r="E274" s="38" t="s">
        <v>92</v>
      </c>
      <c r="H274" s="3"/>
      <c r="I274" s="38" t="s">
        <v>93</v>
      </c>
      <c r="L274" s="3"/>
      <c r="M274" s="1"/>
      <c r="N274" s="1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ht="18.0" customHeight="1">
      <c r="A275" s="1"/>
      <c r="B275" s="1"/>
      <c r="C275" s="1"/>
      <c r="D275" s="1"/>
      <c r="E275" s="3"/>
      <c r="F275" s="3"/>
      <c r="G275" s="3"/>
      <c r="H275" s="3"/>
      <c r="I275" s="3"/>
      <c r="J275" s="3"/>
      <c r="K275" s="3"/>
      <c r="L275" s="3"/>
      <c r="M275" s="1"/>
      <c r="N275" s="1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ht="22.5" customHeight="1">
      <c r="A276" s="1"/>
      <c r="B276" s="1"/>
      <c r="C276" s="1"/>
      <c r="D276" s="1"/>
      <c r="E276" s="39" t="s">
        <v>48</v>
      </c>
      <c r="F276" s="40"/>
      <c r="G276" s="41" t="str">
        <f>AC166</f>
        <v>ALDOSIVI (M.D.P.)</v>
      </c>
      <c r="H276" s="41"/>
      <c r="I276" s="41" t="str">
        <f>AC186</f>
        <v>SAN MARTÍN (S.J.)</v>
      </c>
      <c r="J276" s="40"/>
      <c r="K276" s="39" t="s">
        <v>48</v>
      </c>
      <c r="L276" s="3"/>
      <c r="M276" s="1"/>
      <c r="N276" s="1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ht="22.5" customHeight="1">
      <c r="A277" s="1"/>
      <c r="B277" s="1"/>
      <c r="C277" s="1"/>
      <c r="D277" s="1"/>
      <c r="E277" s="41" t="str">
        <f t="shared" ref="E277:E283" si="53">AC167</f>
        <v>BANFIELD</v>
      </c>
      <c r="F277" s="40" t="s">
        <v>49</v>
      </c>
      <c r="G277" s="41" t="str">
        <f>AC165</f>
        <v>CTRAL.CÓRDOBA (S.E.)</v>
      </c>
      <c r="H277" s="41"/>
      <c r="I277" s="41" t="str">
        <f>AC185</f>
        <v>AT. TUCUMÁN</v>
      </c>
      <c r="J277" s="40" t="s">
        <v>49</v>
      </c>
      <c r="K277" s="41" t="str">
        <f t="shared" ref="K277:K282" si="54">AC187</f>
        <v>LANÚS</v>
      </c>
      <c r="L277" s="3"/>
      <c r="M277" s="1"/>
      <c r="N277" s="1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ht="22.5" customHeight="1">
      <c r="A278" s="1"/>
      <c r="B278" s="1"/>
      <c r="C278" s="1"/>
      <c r="D278" s="1"/>
      <c r="E278" s="41" t="str">
        <f t="shared" si="53"/>
        <v>INDEPENDIENTE R. (MZA.)</v>
      </c>
      <c r="F278" s="40" t="s">
        <v>49</v>
      </c>
      <c r="G278" s="41" t="str">
        <f>AC164</f>
        <v>DEF. Y JUSTICIA</v>
      </c>
      <c r="H278" s="41"/>
      <c r="I278" s="41" t="str">
        <f>AC184</f>
        <v>DEP. RIESTRA</v>
      </c>
      <c r="J278" s="40" t="s">
        <v>49</v>
      </c>
      <c r="K278" s="41" t="str">
        <f t="shared" si="54"/>
        <v>GODOY CRUZ (MZA.)</v>
      </c>
      <c r="L278" s="3"/>
      <c r="M278" s="1"/>
      <c r="N278" s="1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ht="22.5" customHeight="1">
      <c r="A279" s="1"/>
      <c r="B279" s="1"/>
      <c r="C279" s="1"/>
      <c r="D279" s="1"/>
      <c r="E279" s="41" t="str">
        <f t="shared" si="53"/>
        <v>RACING CLUB</v>
      </c>
      <c r="F279" s="40" t="s">
        <v>49</v>
      </c>
      <c r="G279" s="41" t="str">
        <f>AC163</f>
        <v>N.O. BOYS</v>
      </c>
      <c r="H279" s="41"/>
      <c r="I279" s="41" t="str">
        <f>AC183</f>
        <v>ROSARIO CTRAL.</v>
      </c>
      <c r="J279" s="40" t="s">
        <v>49</v>
      </c>
      <c r="K279" s="41" t="str">
        <f t="shared" si="54"/>
        <v>INDEPENDIENTE</v>
      </c>
      <c r="L279" s="3"/>
      <c r="M279" s="1"/>
      <c r="N279" s="1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ht="22.5" customHeight="1">
      <c r="A280" s="1"/>
      <c r="B280" s="1"/>
      <c r="C280" s="1"/>
      <c r="D280" s="1"/>
      <c r="E280" s="41" t="str">
        <f t="shared" si="53"/>
        <v>HURACÁN</v>
      </c>
      <c r="F280" s="40" t="s">
        <v>49</v>
      </c>
      <c r="G280" s="41" t="str">
        <f>AC162</f>
        <v>BARRACAS CTRAL.</v>
      </c>
      <c r="H280" s="41"/>
      <c r="I280" s="41" t="str">
        <f>AC178</f>
        <v>SARMIENTO</v>
      </c>
      <c r="J280" s="40" t="s">
        <v>49</v>
      </c>
      <c r="K280" s="41" t="str">
        <f t="shared" si="54"/>
        <v>SAN LORENZO DE A.</v>
      </c>
      <c r="L280" s="3"/>
      <c r="M280" s="1"/>
      <c r="N280" s="1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ht="22.5" customHeight="1">
      <c r="A281" s="1"/>
      <c r="B281" s="1"/>
      <c r="C281" s="1"/>
      <c r="D281" s="1"/>
      <c r="E281" s="41" t="str">
        <f t="shared" si="53"/>
        <v>UNIÓN</v>
      </c>
      <c r="F281" s="40" t="s">
        <v>49</v>
      </c>
      <c r="G281" s="41" t="str">
        <f>AC161</f>
        <v>BELGRANO (CBA.)</v>
      </c>
      <c r="H281" s="41"/>
      <c r="I281" s="41" t="str">
        <f>AC177</f>
        <v>TALLERES (CBA.)</v>
      </c>
      <c r="J281" s="40" t="s">
        <v>49</v>
      </c>
      <c r="K281" s="41" t="str">
        <f t="shared" si="54"/>
        <v>INSTITUTO A.C. CBA.</v>
      </c>
      <c r="L281" s="3"/>
      <c r="M281" s="1"/>
      <c r="N281" s="1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ht="22.5" customHeight="1">
      <c r="A282" s="1"/>
      <c r="B282" s="1"/>
      <c r="C282" s="1"/>
      <c r="D282" s="1"/>
      <c r="E282" s="41" t="str">
        <f t="shared" si="53"/>
        <v>ARGENTINOS JRS.</v>
      </c>
      <c r="F282" s="40" t="s">
        <v>49</v>
      </c>
      <c r="G282" s="41" t="str">
        <f>AC160</f>
        <v>ESTUDIANTES DE L.P.</v>
      </c>
      <c r="H282" s="41"/>
      <c r="I282" s="41" t="str">
        <f>AC176</f>
        <v>G. Y ESGRIMA L.P.</v>
      </c>
      <c r="J282" s="40" t="s">
        <v>49</v>
      </c>
      <c r="K282" s="41" t="str">
        <f t="shared" si="54"/>
        <v>PLATENSE</v>
      </c>
      <c r="L282" s="3"/>
      <c r="M282" s="1"/>
      <c r="N282" s="1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ht="22.5" customHeight="1">
      <c r="A283" s="1"/>
      <c r="B283" s="1"/>
      <c r="C283" s="1"/>
      <c r="D283" s="1"/>
      <c r="E283" s="41" t="str">
        <f t="shared" si="53"/>
        <v>TIGRE</v>
      </c>
      <c r="F283" s="40" t="s">
        <v>49</v>
      </c>
      <c r="G283" s="41" t="str">
        <f>AC159</f>
        <v>BOCA JRS.</v>
      </c>
      <c r="H283" s="1"/>
      <c r="I283" s="41" t="str">
        <f>AC175</f>
        <v>RIVER PLATE</v>
      </c>
      <c r="J283" s="40" t="s">
        <v>49</v>
      </c>
      <c r="K283" s="41" t="str">
        <f>AC196</f>
        <v>VÉLEZ SARSFIELD</v>
      </c>
      <c r="L283" s="3"/>
      <c r="M283" s="1"/>
      <c r="N283" s="1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ht="22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3"/>
      <c r="M284" s="1"/>
      <c r="N284" s="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ht="12.75" customHeight="1">
      <c r="A285" s="1"/>
      <c r="B285" s="1"/>
      <c r="C285" s="1"/>
      <c r="D285" s="1"/>
      <c r="E285" s="1"/>
      <c r="F285" s="46" t="s">
        <v>52</v>
      </c>
      <c r="G285" s="47" t="str">
        <f>I276</f>
        <v>SAN MARTÍN (S.J.)</v>
      </c>
      <c r="H285" s="49" t="s">
        <v>49</v>
      </c>
      <c r="I285" s="47" t="str">
        <f>G276</f>
        <v>ALDOSIVI (M.D.P.)</v>
      </c>
      <c r="J285" s="1"/>
      <c r="K285" s="1"/>
      <c r="L285" s="3"/>
      <c r="M285" s="1"/>
      <c r="N285" s="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ht="18.0" customHeight="1">
      <c r="A286" s="1"/>
      <c r="B286" s="1"/>
      <c r="C286" s="1"/>
      <c r="D286" s="1"/>
      <c r="E286" s="54"/>
      <c r="F286" s="54"/>
      <c r="G286" s="54"/>
      <c r="H286" s="3"/>
      <c r="I286" s="54"/>
      <c r="J286" s="27"/>
      <c r="K286" s="54"/>
      <c r="L286" s="3"/>
      <c r="M286" s="1"/>
      <c r="N286" s="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3"/>
      <c r="M287" s="1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3"/>
      <c r="M288" s="1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3"/>
      <c r="M289" s="1"/>
      <c r="N289" s="1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3"/>
      <c r="M290" s="1"/>
      <c r="N290" s="1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3"/>
      <c r="M291" s="1"/>
      <c r="N291" s="1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3"/>
      <c r="M292" s="1"/>
      <c r="N292" s="1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3"/>
      <c r="M293" s="1"/>
      <c r="N293" s="1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3"/>
      <c r="M294" s="1"/>
      <c r="N294" s="1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3"/>
      <c r="M295" s="1"/>
      <c r="N295" s="1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3"/>
      <c r="M296" s="1"/>
      <c r="N296" s="1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3"/>
      <c r="M297" s="1"/>
      <c r="N297" s="1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3"/>
      <c r="M298" s="1"/>
      <c r="N298" s="1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3"/>
      <c r="M299" s="1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3"/>
      <c r="M300" s="1"/>
      <c r="N300" s="1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3"/>
      <c r="M301" s="1"/>
      <c r="N301" s="1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3"/>
      <c r="M302" s="1"/>
      <c r="N302" s="1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3"/>
      <c r="M303" s="1"/>
      <c r="N303" s="1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3"/>
      <c r="M304" s="1"/>
      <c r="N304" s="1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3"/>
      <c r="M305" s="1"/>
      <c r="N305" s="1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3"/>
      <c r="M306" s="1"/>
      <c r="N306" s="1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3"/>
      <c r="M307" s="1"/>
      <c r="N307" s="1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3"/>
      <c r="M308" s="1"/>
      <c r="N308" s="1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3"/>
      <c r="M309" s="1"/>
      <c r="N309" s="1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3"/>
      <c r="M310" s="1"/>
      <c r="N310" s="1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3"/>
      <c r="M311" s="1"/>
      <c r="N311" s="1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3"/>
      <c r="M312" s="1"/>
      <c r="N312" s="1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3"/>
      <c r="M313" s="1"/>
      <c r="N313" s="1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3"/>
      <c r="M314" s="1"/>
      <c r="N314" s="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3"/>
      <c r="M315" s="1"/>
      <c r="N315" s="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3"/>
      <c r="M316" s="1"/>
      <c r="N316" s="1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3"/>
      <c r="M317" s="1"/>
      <c r="N317" s="1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3"/>
      <c r="M318" s="1"/>
      <c r="N318" s="1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3"/>
      <c r="M319" s="1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3"/>
      <c r="M320" s="1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3"/>
      <c r="M321" s="1"/>
      <c r="N321" s="1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3"/>
      <c r="M322" s="1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3"/>
      <c r="M323" s="1"/>
      <c r="N323" s="1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3"/>
      <c r="M324" s="1"/>
      <c r="N324" s="1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3"/>
      <c r="M325" s="1"/>
      <c r="N325" s="1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3"/>
      <c r="M326" s="1"/>
      <c r="N326" s="1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3"/>
      <c r="M327" s="1"/>
      <c r="N327" s="1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3"/>
      <c r="M328" s="1"/>
      <c r="N328" s="1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3"/>
      <c r="M329" s="1"/>
      <c r="N329" s="1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3"/>
      <c r="M330" s="1"/>
      <c r="N330" s="1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3"/>
      <c r="M331" s="1"/>
      <c r="N331" s="1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3"/>
      <c r="M332" s="1"/>
      <c r="N332" s="1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3"/>
      <c r="M333" s="1"/>
      <c r="N333" s="1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3"/>
      <c r="M334" s="1"/>
      <c r="N334" s="1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3"/>
      <c r="M335" s="1"/>
      <c r="N335" s="1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3"/>
      <c r="M336" s="1"/>
      <c r="N336" s="1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3"/>
      <c r="M337" s="1"/>
      <c r="N337" s="1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3"/>
      <c r="M338" s="1"/>
      <c r="N338" s="1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3"/>
      <c r="M339" s="1"/>
      <c r="N339" s="1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3"/>
      <c r="M340" s="1"/>
      <c r="N340" s="1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3"/>
      <c r="M341" s="1"/>
      <c r="N341" s="1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3"/>
      <c r="M342" s="1"/>
      <c r="N342" s="1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3"/>
      <c r="M343" s="1"/>
      <c r="N343" s="1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3"/>
      <c r="M344" s="1"/>
      <c r="N344" s="1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3"/>
      <c r="M345" s="1"/>
      <c r="N345" s="1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3"/>
      <c r="M346" s="1"/>
      <c r="N346" s="1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3"/>
      <c r="M347" s="1"/>
      <c r="N347" s="1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3"/>
      <c r="M348" s="1"/>
      <c r="N348" s="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3"/>
      <c r="M349" s="1"/>
      <c r="N349" s="1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3"/>
      <c r="M350" s="1"/>
      <c r="N350" s="1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3"/>
      <c r="M351" s="1"/>
      <c r="N351" s="1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3"/>
      <c r="M352" s="1"/>
      <c r="N352" s="1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3"/>
      <c r="M353" s="1"/>
      <c r="N353" s="1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3"/>
      <c r="M354" s="1"/>
      <c r="N354" s="1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ht="12.75" customHeight="1">
      <c r="A374" s="1"/>
      <c r="B374" s="1"/>
      <c r="C374" s="1"/>
      <c r="D374" s="1"/>
      <c r="E374" s="54"/>
      <c r="F374" s="54"/>
      <c r="G374" s="54"/>
      <c r="H374" s="3"/>
      <c r="I374" s="54"/>
      <c r="J374" s="27"/>
      <c r="K374" s="54"/>
      <c r="L374" s="1"/>
      <c r="M374" s="1"/>
      <c r="N374" s="1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ht="12.75" customHeight="1">
      <c r="A375" s="1"/>
      <c r="B375" s="1"/>
      <c r="C375" s="1"/>
      <c r="D375" s="1"/>
      <c r="E375" s="54"/>
      <c r="F375" s="54"/>
      <c r="G375" s="54"/>
      <c r="H375" s="3"/>
      <c r="I375" s="54"/>
      <c r="J375" s="27"/>
      <c r="K375" s="54"/>
      <c r="L375" s="1"/>
      <c r="M375" s="1"/>
      <c r="N375" s="1"/>
      <c r="O375" s="3"/>
      <c r="P375" s="3"/>
      <c r="Q375" s="3"/>
      <c r="R375" s="55"/>
      <c r="S375" s="3"/>
      <c r="T375" s="3"/>
      <c r="U375" s="3"/>
      <c r="V375" s="3"/>
      <c r="W375" s="3"/>
      <c r="X375" s="3"/>
      <c r="Y375" s="3"/>
      <c r="Z375" s="3"/>
      <c r="AA375" s="3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ht="12.75" customHeight="1">
      <c r="A376" s="1"/>
      <c r="B376" s="1"/>
      <c r="C376" s="1"/>
      <c r="D376" s="1"/>
      <c r="E376" s="54"/>
      <c r="F376" s="54"/>
      <c r="G376" s="54"/>
      <c r="H376" s="3"/>
      <c r="I376" s="54"/>
      <c r="J376" s="27"/>
      <c r="K376" s="54"/>
      <c r="L376" s="1"/>
      <c r="M376" s="1"/>
      <c r="N376" s="1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ht="12.75" customHeight="1">
      <c r="A377" s="1"/>
      <c r="B377" s="1"/>
      <c r="C377" s="1"/>
      <c r="D377" s="1"/>
      <c r="E377" s="54"/>
      <c r="F377" s="54"/>
      <c r="G377" s="54"/>
      <c r="H377" s="3"/>
      <c r="I377" s="54"/>
      <c r="J377" s="27"/>
      <c r="K377" s="54"/>
      <c r="L377" s="1"/>
      <c r="M377" s="1"/>
      <c r="N377" s="1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ht="12.75" customHeight="1">
      <c r="A378" s="1"/>
      <c r="B378" s="1"/>
      <c r="C378" s="1"/>
      <c r="D378" s="1"/>
      <c r="E378" s="3"/>
      <c r="F378" s="3"/>
      <c r="G378" s="3"/>
      <c r="H378" s="3"/>
      <c r="I378" s="3"/>
      <c r="J378" s="3"/>
      <c r="K378" s="3"/>
      <c r="L378" s="1"/>
      <c r="M378" s="1"/>
      <c r="N378" s="1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ht="12.75" customHeight="1">
      <c r="A379" s="1"/>
      <c r="B379" s="1"/>
      <c r="C379" s="1"/>
      <c r="D379" s="1"/>
      <c r="E379" s="56"/>
      <c r="F379" s="57"/>
      <c r="G379" s="58"/>
      <c r="H379" s="3"/>
      <c r="I379" s="56"/>
      <c r="J379" s="57"/>
      <c r="K379" s="59"/>
      <c r="L379" s="1"/>
      <c r="M379" s="1"/>
      <c r="N379" s="1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ht="12.75" customHeight="1">
      <c r="A380" s="1"/>
      <c r="B380" s="1"/>
      <c r="C380" s="1"/>
      <c r="D380" s="1"/>
      <c r="E380" s="3"/>
      <c r="F380" s="3"/>
      <c r="G380" s="3"/>
      <c r="H380" s="3"/>
      <c r="I380" s="3"/>
      <c r="J380" s="3"/>
      <c r="K380" s="3"/>
      <c r="L380" s="1"/>
      <c r="M380" s="1"/>
      <c r="N380" s="1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ht="12.75" customHeight="1">
      <c r="A381" s="1"/>
      <c r="B381" s="1"/>
      <c r="C381" s="1"/>
      <c r="D381" s="1"/>
      <c r="E381" s="54"/>
      <c r="F381" s="54"/>
      <c r="G381" s="54"/>
      <c r="H381" s="3"/>
      <c r="I381" s="54"/>
      <c r="J381" s="27"/>
      <c r="K381" s="54"/>
      <c r="L381" s="1"/>
      <c r="M381" s="1"/>
      <c r="N381" s="1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ht="12.75" customHeight="1">
      <c r="A382" s="1"/>
      <c r="B382" s="1"/>
      <c r="C382" s="1"/>
      <c r="D382" s="1"/>
      <c r="E382" s="54"/>
      <c r="F382" s="54"/>
      <c r="G382" s="54"/>
      <c r="H382" s="3"/>
      <c r="I382" s="54"/>
      <c r="J382" s="27"/>
      <c r="K382" s="54"/>
      <c r="L382" s="1"/>
      <c r="M382" s="1"/>
      <c r="N382" s="1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ht="12.75" customHeight="1">
      <c r="A383" s="1"/>
      <c r="B383" s="1"/>
      <c r="C383" s="1"/>
      <c r="D383" s="1"/>
      <c r="E383" s="54"/>
      <c r="F383" s="54"/>
      <c r="G383" s="54"/>
      <c r="H383" s="3"/>
      <c r="I383" s="54"/>
      <c r="J383" s="27"/>
      <c r="K383" s="54"/>
      <c r="L383" s="1"/>
      <c r="M383" s="1"/>
      <c r="N383" s="1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ht="12.75" customHeight="1">
      <c r="A384" s="1"/>
      <c r="B384" s="1"/>
      <c r="C384" s="1"/>
      <c r="D384" s="1"/>
      <c r="E384" s="54"/>
      <c r="F384" s="54"/>
      <c r="G384" s="54"/>
      <c r="H384" s="3"/>
      <c r="I384" s="54"/>
      <c r="J384" s="27"/>
      <c r="K384" s="54"/>
      <c r="L384" s="1"/>
      <c r="M384" s="1"/>
      <c r="N384" s="1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ht="12.75" customHeight="1">
      <c r="A385" s="1"/>
      <c r="B385" s="1"/>
      <c r="C385" s="1"/>
      <c r="D385" s="1"/>
      <c r="E385" s="54"/>
      <c r="F385" s="54"/>
      <c r="G385" s="54"/>
      <c r="H385" s="3"/>
      <c r="I385" s="54"/>
      <c r="J385" s="27"/>
      <c r="K385" s="54"/>
      <c r="L385" s="1"/>
      <c r="M385" s="1"/>
      <c r="N385" s="1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ht="12.75" customHeight="1">
      <c r="A386" s="1"/>
      <c r="B386" s="1"/>
      <c r="C386" s="1"/>
      <c r="D386" s="1"/>
      <c r="E386" s="54"/>
      <c r="F386" s="54"/>
      <c r="G386" s="54"/>
      <c r="H386" s="3"/>
      <c r="I386" s="54"/>
      <c r="J386" s="27"/>
      <c r="K386" s="54"/>
      <c r="L386" s="1"/>
      <c r="M386" s="1"/>
      <c r="N386" s="1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ht="12.75" customHeight="1">
      <c r="A387" s="1"/>
      <c r="B387" s="1"/>
      <c r="C387" s="1"/>
      <c r="D387" s="1"/>
      <c r="E387" s="54"/>
      <c r="F387" s="54"/>
      <c r="G387" s="54"/>
      <c r="H387" s="3"/>
      <c r="I387" s="54"/>
      <c r="J387" s="27"/>
      <c r="K387" s="54"/>
      <c r="L387" s="1"/>
      <c r="M387" s="1"/>
      <c r="N387" s="1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ht="12.75" customHeight="1">
      <c r="A388" s="1"/>
      <c r="B388" s="1"/>
      <c r="C388" s="1"/>
      <c r="D388" s="1"/>
      <c r="E388" s="54"/>
      <c r="F388" s="54"/>
      <c r="G388" s="54"/>
      <c r="H388" s="3"/>
      <c r="I388" s="54"/>
      <c r="J388" s="27"/>
      <c r="K388" s="54"/>
      <c r="L388" s="1"/>
      <c r="M388" s="1"/>
      <c r="N388" s="1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ht="12.75" customHeight="1">
      <c r="A389" s="1"/>
      <c r="B389" s="1"/>
      <c r="C389" s="1"/>
      <c r="D389" s="1"/>
      <c r="E389" s="3"/>
      <c r="F389" s="3"/>
      <c r="G389" s="3"/>
      <c r="H389" s="3"/>
      <c r="I389" s="3"/>
      <c r="J389" s="3"/>
      <c r="K389" s="3"/>
      <c r="L389" s="1"/>
      <c r="M389" s="1"/>
      <c r="N389" s="1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ht="12.75" customHeight="1">
      <c r="A390" s="1"/>
      <c r="B390" s="1"/>
      <c r="C390" s="1"/>
      <c r="D390" s="1"/>
      <c r="E390" s="56"/>
      <c r="F390" s="57"/>
      <c r="G390" s="58"/>
      <c r="H390" s="3"/>
      <c r="I390" s="56"/>
      <c r="J390" s="57"/>
      <c r="K390" s="59"/>
      <c r="L390" s="1"/>
      <c r="M390" s="1"/>
      <c r="N390" s="1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ht="12.75" customHeight="1">
      <c r="A391" s="1"/>
      <c r="B391" s="1"/>
      <c r="C391" s="1"/>
      <c r="D391" s="1"/>
      <c r="E391" s="3"/>
      <c r="F391" s="3"/>
      <c r="G391" s="3"/>
      <c r="H391" s="3"/>
      <c r="I391" s="3"/>
      <c r="J391" s="3"/>
      <c r="K391" s="3"/>
      <c r="L391" s="1"/>
      <c r="M391" s="1"/>
      <c r="N391" s="1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ht="12.75" customHeight="1">
      <c r="A392" s="1"/>
      <c r="B392" s="1"/>
      <c r="C392" s="1"/>
      <c r="D392" s="1"/>
      <c r="E392" s="54"/>
      <c r="F392" s="54"/>
      <c r="G392" s="54"/>
      <c r="H392" s="3"/>
      <c r="I392" s="54"/>
      <c r="J392" s="27"/>
      <c r="K392" s="54"/>
      <c r="L392" s="1"/>
      <c r="M392" s="1"/>
      <c r="N392" s="1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ht="12.75" customHeight="1">
      <c r="A393" s="1"/>
      <c r="B393" s="1"/>
      <c r="C393" s="1"/>
      <c r="D393" s="1"/>
      <c r="E393" s="54"/>
      <c r="F393" s="54"/>
      <c r="G393" s="54"/>
      <c r="H393" s="3"/>
      <c r="I393" s="54"/>
      <c r="J393" s="27"/>
      <c r="K393" s="54"/>
      <c r="L393" s="1"/>
      <c r="M393" s="1"/>
      <c r="N393" s="1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ht="12.75" customHeight="1">
      <c r="A394" s="1"/>
      <c r="B394" s="1"/>
      <c r="C394" s="1"/>
      <c r="D394" s="1"/>
      <c r="E394" s="54"/>
      <c r="F394" s="54"/>
      <c r="G394" s="54"/>
      <c r="H394" s="3"/>
      <c r="I394" s="54"/>
      <c r="J394" s="27"/>
      <c r="K394" s="54"/>
      <c r="L394" s="1"/>
      <c r="M394" s="1"/>
      <c r="N394" s="1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ht="12.75" customHeight="1">
      <c r="A395" s="1"/>
      <c r="B395" s="1"/>
      <c r="C395" s="1"/>
      <c r="D395" s="1"/>
      <c r="E395" s="54"/>
      <c r="F395" s="54"/>
      <c r="G395" s="54"/>
      <c r="H395" s="3"/>
      <c r="I395" s="54"/>
      <c r="J395" s="27"/>
      <c r="K395" s="54"/>
      <c r="L395" s="1"/>
      <c r="M395" s="1"/>
      <c r="N395" s="1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ht="12.75" customHeight="1">
      <c r="A396" s="1"/>
      <c r="B396" s="1"/>
      <c r="C396" s="1"/>
      <c r="D396" s="1"/>
      <c r="E396" s="54"/>
      <c r="F396" s="54"/>
      <c r="G396" s="54"/>
      <c r="H396" s="3"/>
      <c r="I396" s="54"/>
      <c r="J396" s="27"/>
      <c r="K396" s="54"/>
      <c r="L396" s="1"/>
      <c r="M396" s="1"/>
      <c r="N396" s="1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ht="12.75" customHeight="1">
      <c r="A397" s="1"/>
      <c r="B397" s="1"/>
      <c r="C397" s="1"/>
      <c r="D397" s="1"/>
      <c r="E397" s="54"/>
      <c r="F397" s="54"/>
      <c r="G397" s="54"/>
      <c r="H397" s="3"/>
      <c r="I397" s="54"/>
      <c r="J397" s="27"/>
      <c r="K397" s="54"/>
      <c r="L397" s="1"/>
      <c r="M397" s="1"/>
      <c r="N397" s="1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ht="12.75" customHeight="1">
      <c r="A398" s="1"/>
      <c r="B398" s="1"/>
      <c r="C398" s="1"/>
      <c r="D398" s="1"/>
      <c r="E398" s="54"/>
      <c r="F398" s="54"/>
      <c r="G398" s="54"/>
      <c r="H398" s="3"/>
      <c r="I398" s="54"/>
      <c r="J398" s="27"/>
      <c r="K398" s="54"/>
      <c r="L398" s="1"/>
      <c r="M398" s="1"/>
      <c r="N398" s="1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ht="12.75" customHeight="1">
      <c r="A399" s="1"/>
      <c r="B399" s="1"/>
      <c r="C399" s="1"/>
      <c r="D399" s="1"/>
      <c r="E399" s="54"/>
      <c r="F399" s="54"/>
      <c r="G399" s="54"/>
      <c r="H399" s="3"/>
      <c r="I399" s="54"/>
      <c r="J399" s="27"/>
      <c r="K399" s="54"/>
      <c r="L399" s="1"/>
      <c r="M399" s="1"/>
      <c r="N399" s="1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ht="12.75" customHeight="1">
      <c r="A400" s="1"/>
      <c r="B400" s="1"/>
      <c r="C400" s="1"/>
      <c r="D400" s="1"/>
      <c r="E400" s="3"/>
      <c r="F400" s="3"/>
      <c r="G400" s="3"/>
      <c r="H400" s="3"/>
      <c r="I400" s="3"/>
      <c r="J400" s="3"/>
      <c r="K400" s="3"/>
      <c r="L400" s="1"/>
      <c r="M400" s="1"/>
      <c r="N400" s="1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ht="12.75" customHeight="1">
      <c r="A401" s="1"/>
      <c r="B401" s="1"/>
      <c r="C401" s="1"/>
      <c r="D401" s="1"/>
      <c r="E401" s="56"/>
      <c r="F401" s="57"/>
      <c r="G401" s="58"/>
      <c r="H401" s="3"/>
      <c r="I401" s="56"/>
      <c r="J401" s="57"/>
      <c r="K401" s="59"/>
      <c r="L401" s="1"/>
      <c r="M401" s="1"/>
      <c r="N401" s="1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ht="12.75" customHeight="1">
      <c r="A402" s="1"/>
      <c r="B402" s="1"/>
      <c r="C402" s="1"/>
      <c r="D402" s="1"/>
      <c r="E402" s="3"/>
      <c r="F402" s="3"/>
      <c r="G402" s="3"/>
      <c r="H402" s="3"/>
      <c r="I402" s="3"/>
      <c r="J402" s="3"/>
      <c r="K402" s="3"/>
      <c r="L402" s="1"/>
      <c r="M402" s="1"/>
      <c r="N402" s="1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ht="12.75" customHeight="1">
      <c r="A403" s="1"/>
      <c r="B403" s="1"/>
      <c r="C403" s="1"/>
      <c r="D403" s="1"/>
      <c r="E403" s="54"/>
      <c r="F403" s="54"/>
      <c r="G403" s="54"/>
      <c r="H403" s="3"/>
      <c r="I403" s="54"/>
      <c r="J403" s="27"/>
      <c r="K403" s="54"/>
      <c r="L403" s="1"/>
      <c r="M403" s="1"/>
      <c r="N403" s="1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ht="12.75" customHeight="1">
      <c r="A404" s="1"/>
      <c r="B404" s="1"/>
      <c r="C404" s="1"/>
      <c r="D404" s="1"/>
      <c r="E404" s="54"/>
      <c r="F404" s="54"/>
      <c r="G404" s="54"/>
      <c r="H404" s="3"/>
      <c r="I404" s="54"/>
      <c r="J404" s="27"/>
      <c r="K404" s="54"/>
      <c r="L404" s="1"/>
      <c r="M404" s="1"/>
      <c r="N404" s="1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ht="12.75" customHeight="1">
      <c r="A405" s="1"/>
      <c r="B405" s="1"/>
      <c r="C405" s="1"/>
      <c r="D405" s="1"/>
      <c r="E405" s="54"/>
      <c r="F405" s="54"/>
      <c r="G405" s="54"/>
      <c r="H405" s="3"/>
      <c r="I405" s="54"/>
      <c r="J405" s="27"/>
      <c r="K405" s="54"/>
      <c r="L405" s="1"/>
      <c r="M405" s="1"/>
      <c r="N405" s="1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ht="12.75" customHeight="1">
      <c r="A406" s="1"/>
      <c r="B406" s="1"/>
      <c r="C406" s="1"/>
      <c r="D406" s="1"/>
      <c r="E406" s="54"/>
      <c r="F406" s="54"/>
      <c r="G406" s="54"/>
      <c r="H406" s="3"/>
      <c r="I406" s="54"/>
      <c r="J406" s="27"/>
      <c r="K406" s="54"/>
      <c r="L406" s="1"/>
      <c r="M406" s="1"/>
      <c r="N406" s="1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ht="12.75" customHeight="1">
      <c r="A407" s="1"/>
      <c r="B407" s="1"/>
      <c r="C407" s="1"/>
      <c r="D407" s="1"/>
      <c r="E407" s="54"/>
      <c r="F407" s="54"/>
      <c r="G407" s="54"/>
      <c r="H407" s="3"/>
      <c r="I407" s="54"/>
      <c r="J407" s="27"/>
      <c r="K407" s="54"/>
      <c r="L407" s="1"/>
      <c r="M407" s="1"/>
      <c r="N407" s="1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ht="12.75" customHeight="1">
      <c r="A408" s="1"/>
      <c r="B408" s="1"/>
      <c r="C408" s="1"/>
      <c r="D408" s="1"/>
      <c r="E408" s="54"/>
      <c r="F408" s="54"/>
      <c r="G408" s="54"/>
      <c r="H408" s="3"/>
      <c r="I408" s="54"/>
      <c r="J408" s="27"/>
      <c r="K408" s="54"/>
      <c r="L408" s="1"/>
      <c r="M408" s="1"/>
      <c r="N408" s="1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ht="12.75" customHeight="1">
      <c r="A409" s="1"/>
      <c r="B409" s="1"/>
      <c r="C409" s="1"/>
      <c r="D409" s="1"/>
      <c r="E409" s="54"/>
      <c r="F409" s="54"/>
      <c r="G409" s="54"/>
      <c r="H409" s="3"/>
      <c r="I409" s="54"/>
      <c r="J409" s="27"/>
      <c r="K409" s="54"/>
      <c r="L409" s="1"/>
      <c r="M409" s="1"/>
      <c r="N409" s="1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ht="12.75" customHeight="1">
      <c r="A410" s="1"/>
      <c r="B410" s="1"/>
      <c r="C410" s="1"/>
      <c r="D410" s="1"/>
      <c r="E410" s="54"/>
      <c r="F410" s="54"/>
      <c r="G410" s="54"/>
      <c r="H410" s="3"/>
      <c r="I410" s="54"/>
      <c r="J410" s="27"/>
      <c r="K410" s="54"/>
      <c r="L410" s="1"/>
      <c r="M410" s="1"/>
      <c r="N410" s="1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ht="12.75" customHeight="1">
      <c r="A411" s="1"/>
      <c r="B411" s="1"/>
      <c r="C411" s="1"/>
      <c r="D411" s="1"/>
      <c r="E411" s="3"/>
      <c r="F411" s="3"/>
      <c r="G411" s="3"/>
      <c r="H411" s="3"/>
      <c r="I411" s="3"/>
      <c r="J411" s="3"/>
      <c r="K411" s="3"/>
      <c r="L411" s="1"/>
      <c r="M411" s="1"/>
      <c r="N411" s="1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ht="12.75" customHeight="1">
      <c r="A412" s="1"/>
      <c r="B412" s="1"/>
      <c r="C412" s="1"/>
      <c r="D412" s="1"/>
      <c r="E412" s="56"/>
      <c r="F412" s="57"/>
      <c r="G412" s="58"/>
      <c r="H412" s="3"/>
      <c r="I412" s="56"/>
      <c r="J412" s="57"/>
      <c r="K412" s="59"/>
      <c r="L412" s="1"/>
      <c r="M412" s="1"/>
      <c r="N412" s="1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ht="12.75" customHeight="1">
      <c r="A413" s="1"/>
      <c r="B413" s="1"/>
      <c r="C413" s="1"/>
      <c r="D413" s="1"/>
      <c r="E413" s="3"/>
      <c r="F413" s="3"/>
      <c r="G413" s="3"/>
      <c r="H413" s="3"/>
      <c r="I413" s="3"/>
      <c r="J413" s="3"/>
      <c r="K413" s="3"/>
      <c r="L413" s="1"/>
      <c r="M413" s="1"/>
      <c r="N413" s="1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ht="12.75" customHeight="1">
      <c r="A414" s="1"/>
      <c r="B414" s="1"/>
      <c r="C414" s="1"/>
      <c r="D414" s="1"/>
      <c r="E414" s="54"/>
      <c r="F414" s="54"/>
      <c r="G414" s="54"/>
      <c r="H414" s="3"/>
      <c r="I414" s="54"/>
      <c r="J414" s="27"/>
      <c r="K414" s="54"/>
      <c r="L414" s="1"/>
      <c r="M414" s="1"/>
      <c r="N414" s="1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ht="12.75" customHeight="1">
      <c r="A415" s="1"/>
      <c r="B415" s="1"/>
      <c r="C415" s="1"/>
      <c r="D415" s="1"/>
      <c r="E415" s="54"/>
      <c r="F415" s="54"/>
      <c r="G415" s="54"/>
      <c r="H415" s="3"/>
      <c r="I415" s="54"/>
      <c r="J415" s="27"/>
      <c r="K415" s="54"/>
      <c r="L415" s="1"/>
      <c r="M415" s="1"/>
      <c r="N415" s="1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ht="12.75" customHeight="1">
      <c r="A416" s="1"/>
      <c r="B416" s="1"/>
      <c r="C416" s="1"/>
      <c r="D416" s="1"/>
      <c r="E416" s="54"/>
      <c r="F416" s="54"/>
      <c r="G416" s="54"/>
      <c r="H416" s="3"/>
      <c r="I416" s="54"/>
      <c r="J416" s="27"/>
      <c r="K416" s="54"/>
      <c r="L416" s="1"/>
      <c r="M416" s="1"/>
      <c r="N416" s="1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ht="12.75" customHeight="1">
      <c r="A417" s="1"/>
      <c r="B417" s="1"/>
      <c r="C417" s="1"/>
      <c r="D417" s="1"/>
      <c r="E417" s="54"/>
      <c r="F417" s="54"/>
      <c r="G417" s="54"/>
      <c r="H417" s="3"/>
      <c r="I417" s="54"/>
      <c r="J417" s="27"/>
      <c r="K417" s="54"/>
      <c r="L417" s="1"/>
      <c r="M417" s="1"/>
      <c r="N417" s="1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ht="12.75" customHeight="1">
      <c r="A418" s="1"/>
      <c r="B418" s="1"/>
      <c r="C418" s="1"/>
      <c r="D418" s="1"/>
      <c r="E418" s="54"/>
      <c r="F418" s="54"/>
      <c r="G418" s="54"/>
      <c r="H418" s="3"/>
      <c r="I418" s="54"/>
      <c r="J418" s="27"/>
      <c r="K418" s="54"/>
      <c r="L418" s="1"/>
      <c r="M418" s="1"/>
      <c r="N418" s="1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ht="12.75" customHeight="1">
      <c r="A419" s="1"/>
      <c r="B419" s="1"/>
      <c r="C419" s="1"/>
      <c r="D419" s="1"/>
      <c r="E419" s="54"/>
      <c r="F419" s="54"/>
      <c r="G419" s="54"/>
      <c r="H419" s="3"/>
      <c r="I419" s="54"/>
      <c r="J419" s="27"/>
      <c r="K419" s="54"/>
      <c r="L419" s="1"/>
      <c r="M419" s="1"/>
      <c r="N419" s="1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ht="12.75" customHeight="1">
      <c r="A420" s="1"/>
      <c r="B420" s="1"/>
      <c r="C420" s="1"/>
      <c r="D420" s="1"/>
      <c r="E420" s="54"/>
      <c r="F420" s="54"/>
      <c r="G420" s="54"/>
      <c r="H420" s="3"/>
      <c r="I420" s="54"/>
      <c r="J420" s="27"/>
      <c r="K420" s="54"/>
      <c r="L420" s="1"/>
      <c r="M420" s="1"/>
      <c r="N420" s="1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ht="12.75" customHeight="1">
      <c r="A421" s="1"/>
      <c r="B421" s="1"/>
      <c r="C421" s="1"/>
      <c r="D421" s="1"/>
      <c r="E421" s="54"/>
      <c r="F421" s="54"/>
      <c r="G421" s="54"/>
      <c r="H421" s="3"/>
      <c r="I421" s="54"/>
      <c r="J421" s="27"/>
      <c r="K421" s="54"/>
      <c r="L421" s="1"/>
      <c r="M421" s="1"/>
      <c r="N421" s="1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ht="12.75" customHeight="1">
      <c r="A422" s="1"/>
      <c r="B422" s="1"/>
      <c r="C422" s="1"/>
      <c r="D422" s="1"/>
      <c r="E422" s="3"/>
      <c r="F422" s="3"/>
      <c r="G422" s="3"/>
      <c r="H422" s="3"/>
      <c r="I422" s="3"/>
      <c r="J422" s="3"/>
      <c r="K422" s="3"/>
      <c r="L422" s="1"/>
      <c r="M422" s="1"/>
      <c r="N422" s="1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ht="12.75" customHeight="1">
      <c r="A423" s="1"/>
      <c r="B423" s="1"/>
      <c r="C423" s="1"/>
      <c r="D423" s="1"/>
      <c r="E423" s="56"/>
      <c r="F423" s="57"/>
      <c r="G423" s="58"/>
      <c r="H423" s="3"/>
      <c r="I423" s="56"/>
      <c r="J423" s="57"/>
      <c r="K423" s="59"/>
      <c r="L423" s="1"/>
      <c r="M423" s="1"/>
      <c r="N423" s="1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ht="12.75" customHeight="1">
      <c r="A424" s="1"/>
      <c r="B424" s="1"/>
      <c r="C424" s="1"/>
      <c r="D424" s="1"/>
      <c r="E424" s="3"/>
      <c r="F424" s="3"/>
      <c r="G424" s="3"/>
      <c r="H424" s="3"/>
      <c r="I424" s="3"/>
      <c r="J424" s="3"/>
      <c r="K424" s="3"/>
      <c r="L424" s="1"/>
      <c r="M424" s="1"/>
      <c r="N424" s="1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ht="12.75" customHeight="1">
      <c r="A425" s="1"/>
      <c r="B425" s="1"/>
      <c r="C425" s="1"/>
      <c r="D425" s="1"/>
      <c r="E425" s="54"/>
      <c r="F425" s="54"/>
      <c r="G425" s="54"/>
      <c r="H425" s="3"/>
      <c r="I425" s="54"/>
      <c r="J425" s="27"/>
      <c r="K425" s="54"/>
      <c r="L425" s="1"/>
      <c r="M425" s="1"/>
      <c r="N425" s="1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ht="12.75" customHeight="1">
      <c r="A426" s="1"/>
      <c r="B426" s="1"/>
      <c r="C426" s="1"/>
      <c r="D426" s="1"/>
      <c r="E426" s="54"/>
      <c r="F426" s="54"/>
      <c r="G426" s="54"/>
      <c r="H426" s="3"/>
      <c r="I426" s="54"/>
      <c r="J426" s="27"/>
      <c r="K426" s="54"/>
      <c r="L426" s="1"/>
      <c r="M426" s="1"/>
      <c r="N426" s="1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ht="12.75" customHeight="1">
      <c r="A427" s="1"/>
      <c r="B427" s="1"/>
      <c r="C427" s="1"/>
      <c r="D427" s="1"/>
      <c r="E427" s="54"/>
      <c r="F427" s="54"/>
      <c r="G427" s="54"/>
      <c r="H427" s="3"/>
      <c r="I427" s="54"/>
      <c r="J427" s="27"/>
      <c r="K427" s="54"/>
      <c r="L427" s="1"/>
      <c r="M427" s="1"/>
      <c r="N427" s="1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ht="12.75" customHeight="1">
      <c r="A428" s="1"/>
      <c r="B428" s="1"/>
      <c r="C428" s="1"/>
      <c r="D428" s="1"/>
      <c r="E428" s="54"/>
      <c r="F428" s="54"/>
      <c r="G428" s="54"/>
      <c r="H428" s="3"/>
      <c r="I428" s="54"/>
      <c r="J428" s="27"/>
      <c r="K428" s="54"/>
      <c r="L428" s="1"/>
      <c r="M428" s="1"/>
      <c r="N428" s="1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ht="12.75" customHeight="1">
      <c r="A429" s="1"/>
      <c r="B429" s="1"/>
      <c r="C429" s="1"/>
      <c r="D429" s="1"/>
      <c r="E429" s="54"/>
      <c r="F429" s="54"/>
      <c r="G429" s="54"/>
      <c r="H429" s="3"/>
      <c r="I429" s="54"/>
      <c r="J429" s="27"/>
      <c r="K429" s="54"/>
      <c r="L429" s="1"/>
      <c r="M429" s="1"/>
      <c r="N429" s="1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ht="12.75" customHeight="1">
      <c r="A430" s="1"/>
      <c r="B430" s="1"/>
      <c r="C430" s="1"/>
      <c r="D430" s="1"/>
      <c r="E430" s="54"/>
      <c r="F430" s="54"/>
      <c r="G430" s="54"/>
      <c r="H430" s="3"/>
      <c r="I430" s="54"/>
      <c r="J430" s="27"/>
      <c r="K430" s="54"/>
      <c r="L430" s="1"/>
      <c r="M430" s="1"/>
      <c r="N430" s="1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ht="12.75" customHeight="1">
      <c r="A431" s="1"/>
      <c r="B431" s="1"/>
      <c r="C431" s="1"/>
      <c r="D431" s="1"/>
      <c r="E431" s="54"/>
      <c r="F431" s="54"/>
      <c r="G431" s="54"/>
      <c r="H431" s="3"/>
      <c r="I431" s="54"/>
      <c r="J431" s="27"/>
      <c r="K431" s="54"/>
      <c r="L431" s="1"/>
      <c r="M431" s="1"/>
      <c r="N431" s="1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ht="12.75" customHeight="1">
      <c r="A432" s="1"/>
      <c r="B432" s="1"/>
      <c r="C432" s="1"/>
      <c r="D432" s="1"/>
      <c r="E432" s="54"/>
      <c r="F432" s="54"/>
      <c r="G432" s="54"/>
      <c r="H432" s="3"/>
      <c r="I432" s="54"/>
      <c r="J432" s="27"/>
      <c r="K432" s="54"/>
      <c r="L432" s="1"/>
      <c r="M432" s="1"/>
      <c r="N432" s="1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ht="12.75" customHeight="1">
      <c r="A433" s="1"/>
      <c r="B433" s="1"/>
      <c r="C433" s="1"/>
      <c r="D433" s="1"/>
      <c r="E433" s="3"/>
      <c r="F433" s="3"/>
      <c r="G433" s="3"/>
      <c r="H433" s="3"/>
      <c r="I433" s="3"/>
      <c r="J433" s="3"/>
      <c r="K433" s="3"/>
      <c r="L433" s="1"/>
      <c r="M433" s="1"/>
      <c r="N433" s="1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ht="12.75" customHeight="1">
      <c r="A434" s="1"/>
      <c r="B434" s="1"/>
      <c r="C434" s="1"/>
      <c r="D434" s="1"/>
      <c r="E434" s="56"/>
      <c r="F434" s="57"/>
      <c r="G434" s="58"/>
      <c r="H434" s="3"/>
      <c r="I434" s="56"/>
      <c r="J434" s="57"/>
      <c r="K434" s="59"/>
      <c r="L434" s="1"/>
      <c r="M434" s="1"/>
      <c r="N434" s="1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ht="12.75" customHeight="1">
      <c r="A435" s="1"/>
      <c r="B435" s="1"/>
      <c r="C435" s="1"/>
      <c r="D435" s="1"/>
      <c r="E435" s="3"/>
      <c r="F435" s="3"/>
      <c r="G435" s="3"/>
      <c r="H435" s="3"/>
      <c r="I435" s="3"/>
      <c r="J435" s="3"/>
      <c r="K435" s="3"/>
      <c r="L435" s="1"/>
      <c r="M435" s="1"/>
      <c r="N435" s="1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ht="12.75" customHeight="1">
      <c r="A436" s="1"/>
      <c r="B436" s="1"/>
      <c r="C436" s="1"/>
      <c r="D436" s="1"/>
      <c r="E436" s="54"/>
      <c r="F436" s="54"/>
      <c r="G436" s="54"/>
      <c r="H436" s="3"/>
      <c r="I436" s="54"/>
      <c r="J436" s="27"/>
      <c r="K436" s="54"/>
      <c r="L436" s="1"/>
      <c r="M436" s="1"/>
      <c r="N436" s="1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ht="12.75" customHeight="1">
      <c r="A437" s="1"/>
      <c r="B437" s="1"/>
      <c r="C437" s="1"/>
      <c r="D437" s="1"/>
      <c r="E437" s="54"/>
      <c r="F437" s="54"/>
      <c r="G437" s="54"/>
      <c r="H437" s="3"/>
      <c r="I437" s="54"/>
      <c r="J437" s="27"/>
      <c r="K437" s="54"/>
      <c r="L437" s="1"/>
      <c r="M437" s="1"/>
      <c r="N437" s="1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ht="12.75" customHeight="1">
      <c r="A438" s="1"/>
      <c r="B438" s="1"/>
      <c r="C438" s="1"/>
      <c r="D438" s="1"/>
      <c r="E438" s="54"/>
      <c r="F438" s="54"/>
      <c r="G438" s="54"/>
      <c r="H438" s="3"/>
      <c r="I438" s="54"/>
      <c r="J438" s="27"/>
      <c r="K438" s="54"/>
      <c r="L438" s="1"/>
      <c r="M438" s="1"/>
      <c r="N438" s="1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ht="12.75" customHeight="1">
      <c r="A439" s="1"/>
      <c r="B439" s="1"/>
      <c r="C439" s="1"/>
      <c r="D439" s="1"/>
      <c r="E439" s="54"/>
      <c r="F439" s="54"/>
      <c r="G439" s="54"/>
      <c r="H439" s="3"/>
      <c r="I439" s="54"/>
      <c r="J439" s="27"/>
      <c r="K439" s="54"/>
      <c r="L439" s="1"/>
      <c r="M439" s="1"/>
      <c r="N439" s="1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ht="12.75" customHeight="1">
      <c r="A440" s="1"/>
      <c r="B440" s="1"/>
      <c r="C440" s="1"/>
      <c r="D440" s="1"/>
      <c r="E440" s="54"/>
      <c r="F440" s="54"/>
      <c r="G440" s="54"/>
      <c r="H440" s="3"/>
      <c r="I440" s="54"/>
      <c r="J440" s="27"/>
      <c r="K440" s="54"/>
      <c r="L440" s="1"/>
      <c r="M440" s="1"/>
      <c r="N440" s="1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ht="12.75" customHeight="1">
      <c r="A441" s="1"/>
      <c r="B441" s="1"/>
      <c r="C441" s="1"/>
      <c r="D441" s="1"/>
      <c r="E441" s="54"/>
      <c r="F441" s="54"/>
      <c r="G441" s="54"/>
      <c r="H441" s="3"/>
      <c r="I441" s="54"/>
      <c r="J441" s="27"/>
      <c r="K441" s="54"/>
      <c r="L441" s="1"/>
      <c r="M441" s="1"/>
      <c r="N441" s="1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ht="12.75" customHeight="1">
      <c r="A442" s="1"/>
      <c r="B442" s="1"/>
      <c r="C442" s="1"/>
      <c r="D442" s="1"/>
      <c r="E442" s="54"/>
      <c r="F442" s="54"/>
      <c r="G442" s="54"/>
      <c r="H442" s="3"/>
      <c r="I442" s="54"/>
      <c r="J442" s="27"/>
      <c r="K442" s="54"/>
      <c r="L442" s="1"/>
      <c r="M442" s="1"/>
      <c r="N442" s="1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ht="12.75" customHeight="1">
      <c r="A443" s="1"/>
      <c r="B443" s="1"/>
      <c r="C443" s="1"/>
      <c r="D443" s="1"/>
      <c r="E443" s="54"/>
      <c r="F443" s="54"/>
      <c r="G443" s="54"/>
      <c r="H443" s="3"/>
      <c r="I443" s="54"/>
      <c r="J443" s="27"/>
      <c r="K443" s="54"/>
      <c r="L443" s="1"/>
      <c r="M443" s="1"/>
      <c r="N443" s="1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ht="12.75" customHeight="1">
      <c r="A444" s="1"/>
      <c r="B444" s="1"/>
      <c r="C444" s="3"/>
      <c r="D444" s="3"/>
      <c r="E444" s="3"/>
      <c r="F444" s="3"/>
      <c r="G444" s="3"/>
      <c r="H444" s="3"/>
      <c r="I444" s="3"/>
      <c r="J444" s="1"/>
      <c r="K444" s="1"/>
      <c r="L444" s="1"/>
      <c r="M444" s="1"/>
      <c r="N444" s="1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ht="12.75" customHeight="1">
      <c r="A445" s="1"/>
      <c r="B445" s="1"/>
      <c r="C445" s="3"/>
      <c r="D445" s="3"/>
      <c r="E445" s="3"/>
      <c r="F445" s="3"/>
      <c r="G445" s="3"/>
      <c r="H445" s="3"/>
      <c r="I445" s="3"/>
      <c r="J445" s="1"/>
      <c r="K445" s="1"/>
      <c r="L445" s="1"/>
      <c r="M445" s="1"/>
      <c r="N445" s="1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ht="12.75" customHeight="1">
      <c r="A446" s="1"/>
      <c r="B446" s="1"/>
      <c r="C446" s="3"/>
      <c r="D446" s="3"/>
      <c r="E446" s="3"/>
      <c r="F446" s="3"/>
      <c r="G446" s="3"/>
      <c r="H446" s="3"/>
      <c r="I446" s="3"/>
      <c r="J446" s="1"/>
      <c r="K446" s="1"/>
      <c r="L446" s="1"/>
      <c r="M446" s="1"/>
      <c r="N446" s="1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</row>
  </sheetData>
  <mergeCells count="51">
    <mergeCell ref="C1:I1"/>
    <mergeCell ref="D6:H6"/>
    <mergeCell ref="J6:N6"/>
    <mergeCell ref="S8:U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E72:G72"/>
    <mergeCell ref="I72:K72"/>
    <mergeCell ref="E74:G74"/>
    <mergeCell ref="I74:K74"/>
    <mergeCell ref="E87:G87"/>
    <mergeCell ref="I87:K87"/>
    <mergeCell ref="E100:G100"/>
    <mergeCell ref="I100:K100"/>
    <mergeCell ref="E113:G113"/>
    <mergeCell ref="I113:K113"/>
    <mergeCell ref="I126:K126"/>
    <mergeCell ref="E126:G126"/>
    <mergeCell ref="E139:G139"/>
    <mergeCell ref="I139:K139"/>
    <mergeCell ref="E152:G152"/>
    <mergeCell ref="I152:K152"/>
    <mergeCell ref="E165:G165"/>
    <mergeCell ref="I165:K165"/>
    <mergeCell ref="E183:G183"/>
    <mergeCell ref="I183:K183"/>
    <mergeCell ref="E196:G196"/>
    <mergeCell ref="I196:K196"/>
    <mergeCell ref="E209:G209"/>
    <mergeCell ref="I209:K209"/>
    <mergeCell ref="I222:K222"/>
    <mergeCell ref="E274:G274"/>
    <mergeCell ref="I274:K274"/>
    <mergeCell ref="E222:G222"/>
    <mergeCell ref="E235:G235"/>
    <mergeCell ref="I235:K235"/>
    <mergeCell ref="E248:G248"/>
    <mergeCell ref="I248:K248"/>
    <mergeCell ref="E261:G261"/>
    <mergeCell ref="I261:K261"/>
  </mergeCells>
  <dataValidations>
    <dataValidation type="list" allowBlank="1" sqref="S10:S23 U10:U23">
      <formula1>$AI$9:$AI$34</formula1>
    </dataValidation>
  </dataValidations>
  <printOptions horizontalCentered="1" verticalCentered="1"/>
  <pageMargins bottom="0.1968503937007874" footer="0.0" header="0.0" left="0.0" right="0.0" top="1.141732283464567"/>
  <pageSetup paperSize="5" scale="8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0.71"/>
    <col customWidth="1" min="3" max="3" width="2.14"/>
    <col customWidth="1" min="4" max="4" width="8.0"/>
    <col customWidth="1" min="5" max="5" width="48.43"/>
    <col customWidth="1" min="6" max="6" width="8.0"/>
    <col customWidth="1" min="7" max="7" width="48.43"/>
    <col customWidth="1" min="8" max="8" width="8.0"/>
    <col customWidth="1" min="9" max="9" width="48.29"/>
    <col customWidth="1" min="10" max="10" width="8.0"/>
    <col customWidth="1" min="11" max="11" width="48.43"/>
    <col customWidth="1" min="12" max="12" width="3.57"/>
    <col customWidth="1" min="13" max="13" width="48.43"/>
    <col customWidth="1" min="14" max="14" width="8.0"/>
    <col customWidth="1" hidden="1" min="15" max="15" width="26.14"/>
    <col customWidth="1" hidden="1" min="16" max="16" width="29.14"/>
    <col customWidth="1" hidden="1" min="17" max="17" width="32.43"/>
    <col customWidth="1" hidden="1" min="18" max="18" width="25.86"/>
    <col customWidth="1" hidden="1" min="19" max="19" width="22.43"/>
    <col customWidth="1" hidden="1" min="20" max="20" width="20.0"/>
    <col customWidth="1" hidden="1" min="21" max="21" width="17.86"/>
    <col customWidth="1" hidden="1" min="22" max="22" width="18.57"/>
    <col customWidth="1" hidden="1" min="23" max="23" width="20.86"/>
    <col customWidth="1" hidden="1" min="24" max="24" width="16.14"/>
    <col customWidth="1" hidden="1" min="25" max="25" width="13.57"/>
    <col customWidth="1" hidden="1" min="26" max="26" width="14.43"/>
    <col customWidth="1" min="27" max="27" width="13.57"/>
    <col customWidth="1" min="28" max="42" width="10.71"/>
  </cols>
  <sheetData>
    <row r="1" ht="28.5" customHeight="1">
      <c r="C1" s="60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ht="45.75" customHeight="1">
      <c r="C2" s="60"/>
      <c r="D2" s="60"/>
      <c r="E2" s="60"/>
      <c r="F2" s="60"/>
      <c r="G2" s="60"/>
      <c r="H2" s="60"/>
      <c r="I2" s="60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ht="45.75" customHeight="1">
      <c r="C3" s="60"/>
      <c r="D3" s="60"/>
      <c r="E3" s="60"/>
      <c r="F3" s="60"/>
      <c r="G3" s="60"/>
      <c r="H3" s="60"/>
      <c r="I3" s="60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ht="24.0" customHeight="1">
      <c r="C4" s="60"/>
      <c r="D4" s="60"/>
      <c r="E4" s="60"/>
      <c r="F4" s="60"/>
      <c r="G4" s="60"/>
      <c r="H4" s="60"/>
      <c r="I4" s="60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ht="24.0" customHeight="1">
      <c r="C5" s="60"/>
      <c r="D5" s="60"/>
      <c r="E5" s="60"/>
      <c r="F5" s="60"/>
      <c r="G5" s="60"/>
      <c r="H5" s="60"/>
      <c r="I5" s="60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ht="31.5" customHeight="1">
      <c r="C6" s="61"/>
      <c r="D6" s="62" t="s">
        <v>0</v>
      </c>
      <c r="I6" s="61"/>
      <c r="J6" s="62" t="s">
        <v>1</v>
      </c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</row>
    <row r="7" ht="12.75" customHeight="1">
      <c r="C7" s="61"/>
      <c r="D7" s="63"/>
      <c r="E7" s="63"/>
      <c r="F7" s="63"/>
      <c r="G7" s="63"/>
      <c r="H7" s="61"/>
      <c r="I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</row>
    <row r="8" ht="31.5" customHeight="1">
      <c r="C8" s="61"/>
      <c r="D8" s="64" t="s">
        <v>2</v>
      </c>
      <c r="E8" s="65"/>
      <c r="F8" s="65"/>
      <c r="G8" s="65"/>
      <c r="H8" s="64" t="s">
        <v>2</v>
      </c>
      <c r="J8" s="66" t="s">
        <v>3</v>
      </c>
      <c r="K8" s="66" t="s">
        <v>4</v>
      </c>
      <c r="L8" s="67"/>
      <c r="M8" s="66" t="s">
        <v>5</v>
      </c>
      <c r="N8" s="66" t="s">
        <v>3</v>
      </c>
      <c r="O8" s="61"/>
      <c r="P8" s="61"/>
      <c r="Q8" s="61"/>
      <c r="R8" s="68"/>
      <c r="S8" s="69"/>
      <c r="V8" s="70"/>
      <c r="W8" s="61"/>
      <c r="X8" s="61"/>
      <c r="Y8" s="61"/>
      <c r="Z8" s="61"/>
      <c r="AA8" s="61"/>
    </row>
    <row r="9" ht="18.0" customHeight="1">
      <c r="C9" s="61"/>
      <c r="I9" s="61"/>
      <c r="J9" s="71"/>
      <c r="K9" s="71"/>
      <c r="L9" s="71"/>
      <c r="M9" s="71"/>
      <c r="N9" s="71"/>
      <c r="O9" s="61"/>
      <c r="P9" s="61"/>
      <c r="Q9" s="68"/>
      <c r="R9" s="68"/>
      <c r="V9" s="61"/>
      <c r="W9" s="61"/>
      <c r="X9" s="61"/>
      <c r="Y9" s="61"/>
      <c r="Z9" s="61"/>
      <c r="AA9" s="61"/>
      <c r="AI9" s="72" t="s">
        <v>6</v>
      </c>
    </row>
    <row r="10" ht="37.5" customHeight="1">
      <c r="C10" s="73"/>
      <c r="D10" s="74" t="str">
        <f>'Primer Torneo ´25'!D10</f>
        <v>A</v>
      </c>
      <c r="E10" s="75" t="s">
        <v>8</v>
      </c>
      <c r="F10" s="76"/>
      <c r="G10" s="75" t="s">
        <v>9</v>
      </c>
      <c r="H10" s="74" t="str">
        <f t="shared" ref="H10:H24" si="1">IF(D10="","",IF(D10="A","B","A"))</f>
        <v>B</v>
      </c>
      <c r="I10" s="77"/>
      <c r="J10" s="74">
        <f>'Primer Torneo ´25'!J10</f>
        <v>14</v>
      </c>
      <c r="K10" s="74" t="str">
        <f t="shared" ref="K10:K24" si="2">IF(D10="","",IF(D10="A",E10,G10))</f>
        <v>ARGENTINOS JRS.</v>
      </c>
      <c r="L10" s="76"/>
      <c r="M10" s="74" t="str">
        <f t="shared" ref="M10:M24" si="3">IF(H10="","",IF(H10="A",E10,G10))</f>
        <v>PLATENSE</v>
      </c>
      <c r="N10" s="78">
        <f t="shared" ref="N10:N24" si="4">J10</f>
        <v>14</v>
      </c>
      <c r="O10" s="61"/>
      <c r="P10" s="61"/>
      <c r="Q10" s="79"/>
      <c r="S10" s="80"/>
      <c r="T10" s="81"/>
      <c r="U10" s="80"/>
      <c r="V10" s="61"/>
      <c r="W10" s="61"/>
      <c r="X10" s="61"/>
      <c r="Y10" s="61"/>
      <c r="Z10" s="61"/>
      <c r="AA10" s="61"/>
      <c r="AI10" s="72" t="s">
        <v>8</v>
      </c>
    </row>
    <row r="11" ht="37.5" customHeight="1">
      <c r="C11" s="73"/>
      <c r="D11" s="82" t="str">
        <f>'Primer Torneo ´25'!D11</f>
        <v>A</v>
      </c>
      <c r="E11" s="83" t="s">
        <v>6</v>
      </c>
      <c r="F11" s="84"/>
      <c r="G11" s="83" t="s">
        <v>10</v>
      </c>
      <c r="H11" s="82" t="str">
        <f t="shared" si="1"/>
        <v>B</v>
      </c>
      <c r="I11" s="85"/>
      <c r="J11" s="82">
        <f>'Primer Torneo ´25'!J11</f>
        <v>8</v>
      </c>
      <c r="K11" s="82" t="str">
        <f t="shared" si="2"/>
        <v>ALDOSIVI (M.D.P.)</v>
      </c>
      <c r="L11" s="84"/>
      <c r="M11" s="82" t="str">
        <f t="shared" si="3"/>
        <v>SAN MARTÍN (S.J.)</v>
      </c>
      <c r="N11" s="86">
        <f t="shared" si="4"/>
        <v>8</v>
      </c>
      <c r="O11" s="61"/>
      <c r="P11" s="61"/>
      <c r="Q11" s="79"/>
      <c r="S11" s="80"/>
      <c r="T11" s="81"/>
      <c r="U11" s="80"/>
      <c r="V11" s="61"/>
      <c r="W11" s="61"/>
      <c r="X11" s="61"/>
      <c r="Y11" s="61"/>
      <c r="Z11" s="61"/>
      <c r="AA11" s="61"/>
      <c r="AI11" s="72" t="s">
        <v>11</v>
      </c>
    </row>
    <row r="12" ht="37.5" customHeight="1">
      <c r="C12" s="73"/>
      <c r="D12" s="74" t="str">
        <f>'Primer Torneo ´25'!D12</f>
        <v>B</v>
      </c>
      <c r="E12" s="75" t="s">
        <v>13</v>
      </c>
      <c r="F12" s="76"/>
      <c r="G12" s="75" t="s">
        <v>14</v>
      </c>
      <c r="H12" s="74" t="str">
        <f t="shared" si="1"/>
        <v>A</v>
      </c>
      <c r="I12" s="85"/>
      <c r="J12" s="74">
        <f>'Primer Torneo ´25'!J12</f>
        <v>7</v>
      </c>
      <c r="K12" s="74" t="str">
        <f t="shared" si="2"/>
        <v>CTRAL.CÓRDOBA (S.E.)</v>
      </c>
      <c r="L12" s="76"/>
      <c r="M12" s="74" t="str">
        <f t="shared" si="3"/>
        <v>AT. TUCUMÁN</v>
      </c>
      <c r="N12" s="78">
        <f t="shared" si="4"/>
        <v>7</v>
      </c>
      <c r="O12" s="61"/>
      <c r="P12" s="61"/>
      <c r="Q12" s="79"/>
      <c r="S12" s="80"/>
      <c r="T12" s="81"/>
      <c r="U12" s="80"/>
      <c r="V12" s="61"/>
      <c r="W12" s="61"/>
      <c r="X12" s="61"/>
      <c r="Y12" s="61"/>
      <c r="Z12" s="61"/>
      <c r="AA12" s="61"/>
      <c r="AI12" s="72" t="s">
        <v>13</v>
      </c>
      <c r="AL12" s="61" t="s">
        <v>15</v>
      </c>
      <c r="AM12" s="61" t="s">
        <v>16</v>
      </c>
      <c r="AO12" s="61" t="s">
        <v>17</v>
      </c>
      <c r="AP12" s="61" t="s">
        <v>18</v>
      </c>
    </row>
    <row r="13" ht="37.5" customHeight="1">
      <c r="C13" s="87"/>
      <c r="D13" s="82" t="str">
        <f>'Primer Torneo ´25'!D13</f>
        <v>A</v>
      </c>
      <c r="E13" s="83" t="s">
        <v>19</v>
      </c>
      <c r="F13" s="84"/>
      <c r="G13" s="83" t="s">
        <v>20</v>
      </c>
      <c r="H13" s="82" t="str">
        <f t="shared" si="1"/>
        <v>B</v>
      </c>
      <c r="I13" s="85"/>
      <c r="J13" s="82">
        <f>'Primer Torneo ´25'!J13</f>
        <v>9</v>
      </c>
      <c r="K13" s="82" t="str">
        <f t="shared" si="2"/>
        <v>BANFIELD</v>
      </c>
      <c r="L13" s="84"/>
      <c r="M13" s="82" t="str">
        <f t="shared" si="3"/>
        <v>LANÚS</v>
      </c>
      <c r="N13" s="86">
        <f t="shared" si="4"/>
        <v>9</v>
      </c>
      <c r="O13" s="61"/>
      <c r="P13" s="61"/>
      <c r="Q13" s="79"/>
      <c r="S13" s="80"/>
      <c r="T13" s="81"/>
      <c r="U13" s="80"/>
      <c r="V13" s="61"/>
      <c r="W13" s="61"/>
      <c r="X13" s="61"/>
      <c r="Y13" s="61"/>
      <c r="Z13" s="61"/>
      <c r="AA13" s="61"/>
      <c r="AI13" s="72" t="s">
        <v>19</v>
      </c>
      <c r="AL13" s="61" t="s">
        <v>9</v>
      </c>
      <c r="AM13" s="61" t="s">
        <v>21</v>
      </c>
      <c r="AO13" s="61" t="s">
        <v>22</v>
      </c>
      <c r="AP13" s="61" t="s">
        <v>23</v>
      </c>
    </row>
    <row r="14" ht="37.5" customHeight="1">
      <c r="C14" s="87"/>
      <c r="D14" s="74" t="str">
        <f>'Primer Torneo ´25'!D14</f>
        <v>A</v>
      </c>
      <c r="E14" s="75" t="s">
        <v>23</v>
      </c>
      <c r="F14" s="76"/>
      <c r="G14" s="75" t="s">
        <v>22</v>
      </c>
      <c r="H14" s="74" t="str">
        <f t="shared" si="1"/>
        <v>B</v>
      </c>
      <c r="I14" s="85"/>
      <c r="J14" s="74">
        <f>'Primer Torneo ´25'!J14</f>
        <v>4</v>
      </c>
      <c r="K14" s="74" t="str">
        <f t="shared" si="2"/>
        <v>BARRACAS CTRAL.</v>
      </c>
      <c r="L14" s="76"/>
      <c r="M14" s="74" t="str">
        <f t="shared" si="3"/>
        <v>SARMIENTO</v>
      </c>
      <c r="N14" s="78">
        <f t="shared" si="4"/>
        <v>4</v>
      </c>
      <c r="O14" s="61"/>
      <c r="P14" s="61"/>
      <c r="Q14" s="79"/>
      <c r="S14" s="80"/>
      <c r="T14" s="81"/>
      <c r="U14" s="80"/>
      <c r="V14" s="61"/>
      <c r="W14" s="61"/>
      <c r="X14" s="61"/>
      <c r="Y14" s="61"/>
      <c r="Z14" s="61"/>
      <c r="AA14" s="61"/>
      <c r="AI14" s="72" t="s">
        <v>24</v>
      </c>
      <c r="AL14" s="61" t="s">
        <v>21</v>
      </c>
      <c r="AM14" s="61" t="s">
        <v>9</v>
      </c>
      <c r="AO14" s="61" t="s">
        <v>23</v>
      </c>
      <c r="AP14" s="61" t="s">
        <v>22</v>
      </c>
    </row>
    <row r="15" ht="37.5" customHeight="1">
      <c r="C15" s="87"/>
      <c r="D15" s="82" t="str">
        <f>'Primer Torneo ´25'!D15</f>
        <v>A</v>
      </c>
      <c r="E15" s="83" t="s">
        <v>25</v>
      </c>
      <c r="F15" s="84"/>
      <c r="G15" s="83" t="s">
        <v>26</v>
      </c>
      <c r="H15" s="82" t="str">
        <f t="shared" si="1"/>
        <v>B</v>
      </c>
      <c r="I15" s="85"/>
      <c r="J15" s="82">
        <f>'Primer Torneo ´25'!J15</f>
        <v>3</v>
      </c>
      <c r="K15" s="82" t="str">
        <f t="shared" si="2"/>
        <v>BELGRANO (CBA.)</v>
      </c>
      <c r="L15" s="84"/>
      <c r="M15" s="82" t="str">
        <f t="shared" si="3"/>
        <v>TALLERES (CBA.)</v>
      </c>
      <c r="N15" s="86">
        <f t="shared" si="4"/>
        <v>3</v>
      </c>
      <c r="O15" s="61"/>
      <c r="P15" s="61"/>
      <c r="Q15" s="79"/>
      <c r="S15" s="80"/>
      <c r="T15" s="81"/>
      <c r="U15" s="80"/>
      <c r="V15" s="61"/>
      <c r="W15" s="61"/>
      <c r="X15" s="61"/>
      <c r="Y15" s="61"/>
      <c r="Z15" s="61"/>
      <c r="AA15" s="61"/>
      <c r="AI15" s="72" t="s">
        <v>27</v>
      </c>
      <c r="AL15" s="88"/>
      <c r="AM15" s="88"/>
    </row>
    <row r="16" ht="37.5" customHeight="1">
      <c r="C16" s="87"/>
      <c r="D16" s="74" t="str">
        <f>'Primer Torneo ´25'!D16</f>
        <v>A</v>
      </c>
      <c r="E16" s="75" t="s">
        <v>24</v>
      </c>
      <c r="F16" s="76"/>
      <c r="G16" s="75" t="s">
        <v>28</v>
      </c>
      <c r="H16" s="74" t="str">
        <f t="shared" si="1"/>
        <v>B</v>
      </c>
      <c r="I16" s="85"/>
      <c r="J16" s="74">
        <f>'Primer Torneo ´25'!J16</f>
        <v>1</v>
      </c>
      <c r="K16" s="74" t="str">
        <f t="shared" si="2"/>
        <v>BOCA JRS.</v>
      </c>
      <c r="L16" s="76"/>
      <c r="M16" s="74" t="str">
        <f t="shared" si="3"/>
        <v>RIVER PLATE</v>
      </c>
      <c r="N16" s="78">
        <f t="shared" si="4"/>
        <v>1</v>
      </c>
      <c r="O16" s="61"/>
      <c r="P16" s="61"/>
      <c r="Q16" s="79"/>
      <c r="S16" s="80"/>
      <c r="T16" s="81"/>
      <c r="U16" s="80"/>
      <c r="V16" s="61"/>
      <c r="W16" s="61"/>
      <c r="X16" s="61"/>
      <c r="Y16" s="61"/>
      <c r="Z16" s="61"/>
      <c r="AA16" s="61"/>
      <c r="AI16" s="72" t="s">
        <v>29</v>
      </c>
    </row>
    <row r="17" ht="37.5" customHeight="1">
      <c r="C17" s="87"/>
      <c r="D17" s="82" t="str">
        <f>'Primer Torneo ´25'!D17</f>
        <v>A</v>
      </c>
      <c r="E17" s="83" t="s">
        <v>30</v>
      </c>
      <c r="F17" s="84"/>
      <c r="G17" s="83" t="s">
        <v>31</v>
      </c>
      <c r="H17" s="82" t="str">
        <f t="shared" si="1"/>
        <v>B</v>
      </c>
      <c r="I17" s="85"/>
      <c r="J17" s="82">
        <f>'Primer Torneo ´25'!J17</f>
        <v>6</v>
      </c>
      <c r="K17" s="82" t="str">
        <f t="shared" si="2"/>
        <v>DEF. Y JUSTICIA</v>
      </c>
      <c r="L17" s="84"/>
      <c r="M17" s="82" t="str">
        <f t="shared" si="3"/>
        <v>DEP. RIESTRA</v>
      </c>
      <c r="N17" s="86">
        <f t="shared" si="4"/>
        <v>6</v>
      </c>
      <c r="O17" s="61"/>
      <c r="P17" s="61"/>
      <c r="Q17" s="79"/>
      <c r="S17" s="80"/>
      <c r="T17" s="81"/>
      <c r="U17" s="80"/>
      <c r="V17" s="61"/>
      <c r="W17" s="61"/>
      <c r="X17" s="61"/>
      <c r="Y17" s="61"/>
      <c r="Z17" s="61"/>
      <c r="AA17" s="61"/>
      <c r="AI17" s="72" t="s">
        <v>30</v>
      </c>
    </row>
    <row r="18" ht="37.5" customHeight="1">
      <c r="C18" s="73"/>
      <c r="D18" s="74" t="str">
        <f>'Primer Torneo ´25'!D18</f>
        <v>A</v>
      </c>
      <c r="E18" s="75" t="s">
        <v>32</v>
      </c>
      <c r="F18" s="76"/>
      <c r="G18" s="75" t="s">
        <v>33</v>
      </c>
      <c r="H18" s="74" t="str">
        <f t="shared" si="1"/>
        <v>B</v>
      </c>
      <c r="I18" s="85"/>
      <c r="J18" s="74">
        <f>'Primer Torneo ´25'!J18</f>
        <v>2</v>
      </c>
      <c r="K18" s="74" t="str">
        <f t="shared" si="2"/>
        <v>ESTUDIANTES DE L.P.</v>
      </c>
      <c r="L18" s="76"/>
      <c r="M18" s="74" t="str">
        <f t="shared" si="3"/>
        <v>G. Y ESGRIMA L.P.</v>
      </c>
      <c r="N18" s="78">
        <f t="shared" si="4"/>
        <v>2</v>
      </c>
      <c r="O18" s="61"/>
      <c r="P18" s="61"/>
      <c r="Q18" s="79"/>
      <c r="S18" s="80"/>
      <c r="T18" s="81"/>
      <c r="U18" s="80"/>
      <c r="V18" s="61"/>
      <c r="W18" s="61"/>
      <c r="X18" s="61"/>
      <c r="Y18" s="61"/>
      <c r="Z18" s="61"/>
      <c r="AA18" s="61"/>
      <c r="AI18" s="72" t="s">
        <v>32</v>
      </c>
    </row>
    <row r="19" ht="37.5" customHeight="1">
      <c r="C19" s="73"/>
      <c r="D19" s="82" t="str">
        <f>'Primer Torneo ´25'!D19</f>
        <v>B</v>
      </c>
      <c r="E19" s="83" t="s">
        <v>34</v>
      </c>
      <c r="F19" s="84"/>
      <c r="G19" s="83" t="s">
        <v>35</v>
      </c>
      <c r="H19" s="82" t="str">
        <f t="shared" si="1"/>
        <v>A</v>
      </c>
      <c r="I19" s="85"/>
      <c r="J19" s="82">
        <f>'Primer Torneo ´25'!J19</f>
        <v>10</v>
      </c>
      <c r="K19" s="82" t="str">
        <f t="shared" si="2"/>
        <v>INDEPENDIENTE R. (MZA.)</v>
      </c>
      <c r="L19" s="84"/>
      <c r="M19" s="82" t="str">
        <f t="shared" si="3"/>
        <v>GODOY CRUZ (MZA.)</v>
      </c>
      <c r="N19" s="86">
        <f t="shared" si="4"/>
        <v>10</v>
      </c>
      <c r="O19" s="61"/>
      <c r="P19" s="61"/>
      <c r="Q19" s="79"/>
      <c r="S19" s="80"/>
      <c r="T19" s="81"/>
      <c r="U19" s="80"/>
      <c r="V19" s="61"/>
      <c r="W19" s="61"/>
      <c r="X19" s="61"/>
      <c r="Y19" s="61"/>
      <c r="Z19" s="61"/>
      <c r="AA19" s="61"/>
      <c r="AI19" s="72" t="s">
        <v>33</v>
      </c>
    </row>
    <row r="20" ht="37.5" customHeight="1">
      <c r="C20" s="73"/>
      <c r="D20" s="74" t="str">
        <f>'Primer Torneo ´25'!D20</f>
        <v>A</v>
      </c>
      <c r="E20" s="75" t="s">
        <v>36</v>
      </c>
      <c r="F20" s="76"/>
      <c r="G20" s="75" t="s">
        <v>37</v>
      </c>
      <c r="H20" s="74" t="str">
        <f t="shared" si="1"/>
        <v>B</v>
      </c>
      <c r="I20" s="85"/>
      <c r="J20" s="74">
        <f>'Primer Torneo ´25'!J20</f>
        <v>12</v>
      </c>
      <c r="K20" s="74" t="str">
        <f t="shared" si="2"/>
        <v>HURACÁN</v>
      </c>
      <c r="L20" s="76"/>
      <c r="M20" s="74" t="str">
        <f t="shared" si="3"/>
        <v>SAN LORENZO DE A.</v>
      </c>
      <c r="N20" s="78">
        <f t="shared" si="4"/>
        <v>12</v>
      </c>
      <c r="O20" s="61"/>
      <c r="P20" s="61"/>
      <c r="Q20" s="79"/>
      <c r="S20" s="80"/>
      <c r="T20" s="81"/>
      <c r="U20" s="80"/>
      <c r="V20" s="61"/>
      <c r="W20" s="61"/>
      <c r="X20" s="61"/>
      <c r="Y20" s="61"/>
      <c r="Z20" s="61"/>
      <c r="AA20" s="61"/>
      <c r="AI20" s="72" t="s">
        <v>34</v>
      </c>
    </row>
    <row r="21" ht="37.5" customHeight="1">
      <c r="C21" s="73"/>
      <c r="D21" s="82" t="str">
        <f>'Primer Torneo ´25'!D21</f>
        <v>B</v>
      </c>
      <c r="E21" s="83" t="s">
        <v>38</v>
      </c>
      <c r="F21" s="84"/>
      <c r="G21" s="83" t="s">
        <v>39</v>
      </c>
      <c r="H21" s="82" t="str">
        <f t="shared" si="1"/>
        <v>A</v>
      </c>
      <c r="I21" s="85"/>
      <c r="J21" s="82">
        <f>'Primer Torneo ´25'!J21</f>
        <v>11</v>
      </c>
      <c r="K21" s="82" t="str">
        <f t="shared" si="2"/>
        <v>RACING CLUB</v>
      </c>
      <c r="L21" s="84"/>
      <c r="M21" s="82" t="str">
        <f t="shared" si="3"/>
        <v>INDEPENDIENTE</v>
      </c>
      <c r="N21" s="86">
        <f t="shared" si="4"/>
        <v>11</v>
      </c>
      <c r="O21" s="61"/>
      <c r="P21" s="61"/>
      <c r="Q21" s="79"/>
      <c r="S21" s="80"/>
      <c r="T21" s="81"/>
      <c r="U21" s="80"/>
      <c r="V21" s="61"/>
      <c r="W21" s="61"/>
      <c r="X21" s="61"/>
      <c r="Y21" s="61"/>
      <c r="Z21" s="61"/>
      <c r="AA21" s="61"/>
      <c r="AI21" s="72" t="s">
        <v>36</v>
      </c>
    </row>
    <row r="22" ht="37.5" customHeight="1">
      <c r="C22" s="73"/>
      <c r="D22" s="74" t="str">
        <f>'Primer Torneo ´25'!D22</f>
        <v>B</v>
      </c>
      <c r="E22" s="75" t="s">
        <v>40</v>
      </c>
      <c r="F22" s="76"/>
      <c r="G22" s="75" t="s">
        <v>41</v>
      </c>
      <c r="H22" s="74" t="str">
        <f t="shared" si="1"/>
        <v>A</v>
      </c>
      <c r="I22" s="85"/>
      <c r="J22" s="74">
        <f>'Primer Torneo ´25'!J22</f>
        <v>13</v>
      </c>
      <c r="K22" s="74" t="str">
        <f t="shared" si="2"/>
        <v>UNIÓN</v>
      </c>
      <c r="L22" s="76"/>
      <c r="M22" s="74" t="str">
        <f t="shared" si="3"/>
        <v>INSTITUTO A.C. CBA.</v>
      </c>
      <c r="N22" s="78">
        <f t="shared" si="4"/>
        <v>13</v>
      </c>
      <c r="O22" s="61"/>
      <c r="P22" s="61"/>
      <c r="Q22" s="79"/>
      <c r="S22" s="80"/>
      <c r="T22" s="81"/>
      <c r="U22" s="80"/>
      <c r="V22" s="61"/>
      <c r="W22" s="61"/>
      <c r="X22" s="61"/>
      <c r="Y22" s="61"/>
      <c r="Z22" s="61"/>
      <c r="AA22" s="61"/>
      <c r="AI22" s="72" t="s">
        <v>38</v>
      </c>
    </row>
    <row r="23" ht="37.5" customHeight="1">
      <c r="C23" s="89"/>
      <c r="D23" s="82" t="str">
        <f>'Primer Torneo ´25'!D23</f>
        <v>A</v>
      </c>
      <c r="E23" s="83" t="s">
        <v>42</v>
      </c>
      <c r="F23" s="84"/>
      <c r="G23" s="83" t="s">
        <v>43</v>
      </c>
      <c r="H23" s="82" t="str">
        <f t="shared" si="1"/>
        <v>B</v>
      </c>
      <c r="I23" s="89"/>
      <c r="J23" s="82">
        <f>'Primer Torneo ´25'!J23</f>
        <v>5</v>
      </c>
      <c r="K23" s="82" t="str">
        <f t="shared" si="2"/>
        <v>N.O. BOYS</v>
      </c>
      <c r="L23" s="84"/>
      <c r="M23" s="82" t="str">
        <f t="shared" si="3"/>
        <v>ROSARIO CTRAL.</v>
      </c>
      <c r="N23" s="86">
        <f t="shared" si="4"/>
        <v>5</v>
      </c>
      <c r="O23" s="61"/>
      <c r="P23" s="61"/>
      <c r="Q23" s="61"/>
      <c r="R23" s="61"/>
      <c r="S23" s="80"/>
      <c r="T23" s="81"/>
      <c r="U23" s="80"/>
      <c r="V23" s="61"/>
      <c r="W23" s="61"/>
      <c r="X23" s="61"/>
      <c r="Y23" s="61"/>
      <c r="Z23" s="61"/>
      <c r="AA23" s="61"/>
      <c r="AI23" s="72" t="s">
        <v>20</v>
      </c>
    </row>
    <row r="24" ht="37.5" customHeight="1">
      <c r="C24" s="61"/>
      <c r="D24" s="74" t="str">
        <f>'Primer Torneo ´25'!D24</f>
        <v>A</v>
      </c>
      <c r="E24" s="75" t="s">
        <v>21</v>
      </c>
      <c r="F24" s="76"/>
      <c r="G24" s="75" t="s">
        <v>44</v>
      </c>
      <c r="H24" s="74" t="str">
        <f t="shared" si="1"/>
        <v>B</v>
      </c>
      <c r="I24" s="61"/>
      <c r="J24" s="74">
        <f>'Primer Torneo ´25'!J24</f>
        <v>15</v>
      </c>
      <c r="K24" s="74" t="str">
        <f t="shared" si="2"/>
        <v>TIGRE</v>
      </c>
      <c r="L24" s="76"/>
      <c r="M24" s="74" t="str">
        <f t="shared" si="3"/>
        <v>VÉLEZ SARSFIELD</v>
      </c>
      <c r="N24" s="78">
        <f t="shared" si="4"/>
        <v>15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I24" s="72" t="s">
        <v>42</v>
      </c>
    </row>
    <row r="25" ht="18.0" customHeight="1">
      <c r="C25" s="61"/>
      <c r="D25" s="90"/>
      <c r="E25" s="90"/>
      <c r="F25" s="90"/>
      <c r="G25" s="90"/>
      <c r="H25" s="61"/>
      <c r="I25" s="61"/>
      <c r="J25" s="91"/>
      <c r="K25" s="92"/>
      <c r="L25" s="71"/>
      <c r="M25" s="92"/>
      <c r="N25" s="9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I25" s="72" t="s">
        <v>45</v>
      </c>
    </row>
    <row r="26" ht="12.75" customHeight="1">
      <c r="C26" s="61"/>
      <c r="I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I26" s="72" t="s">
        <v>9</v>
      </c>
    </row>
    <row r="27" ht="12.75" customHeight="1">
      <c r="C27" s="61"/>
      <c r="I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I27" s="72" t="s">
        <v>39</v>
      </c>
    </row>
    <row r="28" ht="18.0" customHeight="1">
      <c r="C28" s="61"/>
      <c r="I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I28" s="72" t="s">
        <v>28</v>
      </c>
    </row>
    <row r="29" ht="18.0" customHeight="1">
      <c r="C29" s="61"/>
      <c r="E29" s="93"/>
      <c r="F29" s="94"/>
      <c r="G29" s="93"/>
      <c r="I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I29" s="72" t="s">
        <v>43</v>
      </c>
    </row>
    <row r="30" ht="18.0" customHeight="1">
      <c r="C30" s="61"/>
      <c r="I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I30" s="72" t="s">
        <v>37</v>
      </c>
    </row>
    <row r="31" ht="18.0" customHeight="1">
      <c r="C31" s="61"/>
      <c r="I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I31" s="72" t="s">
        <v>22</v>
      </c>
    </row>
    <row r="32" ht="18.0" customHeight="1">
      <c r="C32" s="61"/>
      <c r="I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I32" s="72" t="s">
        <v>26</v>
      </c>
    </row>
    <row r="33" ht="18.0" customHeight="1">
      <c r="C33" s="61"/>
      <c r="I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I33" s="72" t="s">
        <v>41</v>
      </c>
    </row>
    <row r="34" ht="18.0" customHeight="1">
      <c r="C34" s="61"/>
      <c r="I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I34" s="72" t="s">
        <v>44</v>
      </c>
    </row>
    <row r="35" ht="18.0" customHeight="1">
      <c r="C35" s="61"/>
      <c r="I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</row>
    <row r="36" ht="18.0" customHeight="1">
      <c r="C36" s="61"/>
      <c r="I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</row>
    <row r="37" ht="18.0" customHeight="1">
      <c r="C37" s="61"/>
      <c r="I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</row>
    <row r="38" ht="18.0" customHeight="1">
      <c r="C38" s="61"/>
      <c r="I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</row>
    <row r="39" ht="18.0" customHeight="1">
      <c r="C39" s="61"/>
      <c r="I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</row>
    <row r="40" ht="18.0" customHeight="1">
      <c r="C40" s="61"/>
      <c r="I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</row>
    <row r="41" ht="18.0" customHeight="1">
      <c r="C41" s="61"/>
      <c r="I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ht="18.0" customHeight="1">
      <c r="C42" s="61"/>
      <c r="I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ht="18.0" customHeight="1">
      <c r="C43" s="61"/>
      <c r="I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</row>
    <row r="44" ht="12.75" customHeight="1">
      <c r="C44" s="61"/>
      <c r="D44" s="95"/>
      <c r="E44" s="96"/>
      <c r="F44" s="95"/>
      <c r="G44" s="96"/>
      <c r="H44" s="61"/>
      <c r="I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</row>
    <row r="45" ht="12.75" customHeight="1">
      <c r="C45" s="61"/>
      <c r="D45" s="95"/>
      <c r="E45" s="96"/>
      <c r="F45" s="95"/>
      <c r="G45" s="96"/>
      <c r="H45" s="61"/>
      <c r="I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</row>
    <row r="46" ht="12.75" customHeight="1">
      <c r="C46" s="61"/>
      <c r="D46" s="95"/>
      <c r="E46" s="96"/>
      <c r="F46" s="95"/>
      <c r="G46" s="96"/>
      <c r="H46" s="61"/>
      <c r="I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</row>
    <row r="47" ht="12.75" customHeight="1">
      <c r="C47" s="61"/>
      <c r="D47" s="95"/>
      <c r="E47" s="96"/>
      <c r="F47" s="95"/>
      <c r="G47" s="96"/>
      <c r="H47" s="61"/>
      <c r="I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</row>
    <row r="48" ht="12.75" customHeight="1"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</row>
    <row r="49" ht="12.75" customHeight="1"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</row>
    <row r="50" ht="12.75" customHeight="1">
      <c r="J50" s="3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</row>
    <row r="51" ht="12.75" customHeight="1">
      <c r="J51" s="3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</row>
    <row r="52" ht="12.75" customHeight="1">
      <c r="J52" s="3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</row>
    <row r="53" ht="12.75" customHeight="1">
      <c r="J53" s="3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</row>
    <row r="54" ht="12.75" customHeight="1">
      <c r="J54" s="3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</row>
    <row r="55" ht="12.75" customHeight="1"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</row>
    <row r="56" ht="12.75" customHeight="1"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</row>
    <row r="57" ht="12.75" customHeight="1"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</row>
    <row r="58" ht="12.75" customHeight="1"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</row>
    <row r="59" ht="12.75" customHeight="1"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</row>
    <row r="60" ht="12.75" customHeight="1"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</row>
    <row r="61" ht="12.75" customHeight="1"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</row>
    <row r="62" ht="12.75" customHeight="1"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</row>
    <row r="63" ht="12.75" customHeight="1"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</row>
    <row r="64" ht="12.75" customHeight="1"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</row>
    <row r="65" ht="12.75" customHeight="1"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</row>
    <row r="66" ht="12.75" customHeight="1"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</row>
    <row r="67" ht="12.75" customHeight="1"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</row>
    <row r="68" ht="12.75" customHeight="1"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</row>
    <row r="69" ht="12.75" customHeight="1"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</row>
    <row r="70" ht="12.75" customHeight="1"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</row>
    <row r="71" ht="12.75" customHeight="1"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</row>
    <row r="72" ht="12.75" customHeight="1">
      <c r="E72" s="97" t="s">
        <v>4</v>
      </c>
      <c r="H72" s="95"/>
      <c r="I72" s="97" t="s">
        <v>5</v>
      </c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</row>
    <row r="73" ht="12.75" customHeight="1">
      <c r="E73" s="61"/>
      <c r="F73" s="95"/>
      <c r="G73" s="96"/>
      <c r="H73" s="95"/>
      <c r="I73" s="96"/>
      <c r="J73" s="61"/>
      <c r="K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</row>
    <row r="74" ht="12.75" customHeight="1">
      <c r="E74" s="98" t="s">
        <v>47</v>
      </c>
      <c r="H74" s="61"/>
      <c r="I74" s="98" t="s">
        <v>47</v>
      </c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</row>
    <row r="75" ht="18.0" customHeight="1">
      <c r="E75" s="61"/>
      <c r="F75" s="61"/>
      <c r="G75" s="61"/>
      <c r="H75" s="61"/>
      <c r="I75" s="61"/>
      <c r="J75" s="61"/>
      <c r="K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</row>
    <row r="76" ht="22.5" customHeight="1">
      <c r="E76" s="99" t="str">
        <f>AC174</f>
        <v>TIGRE</v>
      </c>
      <c r="F76" s="100"/>
      <c r="G76" s="101" t="s">
        <v>48</v>
      </c>
      <c r="H76" s="99"/>
      <c r="I76" s="101" t="s">
        <v>48</v>
      </c>
      <c r="J76" s="100"/>
      <c r="K76" s="99" t="str">
        <f>AC196</f>
        <v>VÉLEZ SARSFIELD</v>
      </c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</row>
    <row r="77" ht="22.5" customHeight="1">
      <c r="E77" s="99" t="str">
        <f>AC173</f>
        <v>ARGENTINOS JRS.</v>
      </c>
      <c r="F77" s="100" t="s">
        <v>49</v>
      </c>
      <c r="G77" s="99" t="str">
        <f t="shared" ref="G77:G83" si="5">AC159</f>
        <v>BOCA JRS.</v>
      </c>
      <c r="H77" s="99"/>
      <c r="I77" s="99" t="str">
        <f t="shared" ref="I77:I80" si="6">AC176</f>
        <v>RIVER PLATE</v>
      </c>
      <c r="J77" s="100" t="s">
        <v>49</v>
      </c>
      <c r="K77" s="99" t="str">
        <f>AC192</f>
        <v>PLATENSE</v>
      </c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</row>
    <row r="78" ht="22.5" customHeight="1">
      <c r="E78" s="99" t="str">
        <f>AC172</f>
        <v>UNIÓN</v>
      </c>
      <c r="F78" s="100" t="s">
        <v>49</v>
      </c>
      <c r="G78" s="99" t="str">
        <f t="shared" si="5"/>
        <v>ESTUDIANTES DE L.P.</v>
      </c>
      <c r="H78" s="99"/>
      <c r="I78" s="99" t="str">
        <f t="shared" si="6"/>
        <v>G. Y ESGRIMA L.P.</v>
      </c>
      <c r="J78" s="100" t="s">
        <v>49</v>
      </c>
      <c r="K78" s="99" t="str">
        <f>AC191</f>
        <v>INSTITUTO A.C. CBA.</v>
      </c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</row>
    <row r="79" ht="22.5" customHeight="1">
      <c r="E79" s="99" t="str">
        <f>AC171</f>
        <v>HURACÁN</v>
      </c>
      <c r="F79" s="100" t="s">
        <v>49</v>
      </c>
      <c r="G79" s="99" t="str">
        <f t="shared" si="5"/>
        <v>BELGRANO (CBA.)</v>
      </c>
      <c r="H79" s="99"/>
      <c r="I79" s="99" t="str">
        <f t="shared" si="6"/>
        <v>TALLERES (CBA.)</v>
      </c>
      <c r="J79" s="100" t="s">
        <v>49</v>
      </c>
      <c r="K79" s="99" t="str">
        <f>AC190</f>
        <v>SAN LORENZO DE A.</v>
      </c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</row>
    <row r="80" ht="22.5" customHeight="1">
      <c r="E80" s="99" t="str">
        <f>AC170</f>
        <v>RACING CLUB</v>
      </c>
      <c r="F80" s="100" t="s">
        <v>49</v>
      </c>
      <c r="G80" s="99" t="str">
        <f t="shared" si="5"/>
        <v>BARRACAS CTRAL.</v>
      </c>
      <c r="H80" s="99"/>
      <c r="I80" s="99" t="str">
        <f t="shared" si="6"/>
        <v>SARMIENTO</v>
      </c>
      <c r="J80" s="100" t="s">
        <v>49</v>
      </c>
      <c r="K80" s="99" t="str">
        <f>AC189</f>
        <v>INDEPENDIENTE</v>
      </c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</row>
    <row r="81" ht="22.5" customHeight="1">
      <c r="E81" s="99" t="str">
        <f>AC168</f>
        <v>INDEPENDIENTE R. (MZA.)</v>
      </c>
      <c r="F81" s="100" t="s">
        <v>49</v>
      </c>
      <c r="G81" s="99" t="str">
        <f t="shared" si="5"/>
        <v>N.O. BOYS</v>
      </c>
      <c r="H81" s="99"/>
      <c r="I81" s="99" t="str">
        <f t="shared" ref="I81:I83" si="7">AC183</f>
        <v>ROSARIO CTRAL.</v>
      </c>
      <c r="J81" s="100" t="s">
        <v>49</v>
      </c>
      <c r="K81" s="99" t="str">
        <f>AC188</f>
        <v>GODOY CRUZ (MZA.)</v>
      </c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</row>
    <row r="82" ht="22.5" customHeight="1">
      <c r="E82" s="99" t="str">
        <f>AC167</f>
        <v>BANFIELD</v>
      </c>
      <c r="F82" s="100" t="s">
        <v>49</v>
      </c>
      <c r="G82" s="99" t="str">
        <f t="shared" si="5"/>
        <v>DEF. Y JUSTICIA</v>
      </c>
      <c r="H82" s="99"/>
      <c r="I82" s="99" t="str">
        <f t="shared" si="7"/>
        <v>DEP. RIESTRA</v>
      </c>
      <c r="J82" s="100" t="s">
        <v>49</v>
      </c>
      <c r="K82" s="99" t="str">
        <f>AC187</f>
        <v>LANÚS</v>
      </c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</row>
    <row r="83" ht="22.5" customHeight="1">
      <c r="E83" s="99" t="str">
        <f>AC166</f>
        <v>ALDOSIVI (M.D.P.)</v>
      </c>
      <c r="F83" s="100" t="s">
        <v>49</v>
      </c>
      <c r="G83" s="99" t="str">
        <f t="shared" si="5"/>
        <v>CTRAL.CÓRDOBA (S.E.)</v>
      </c>
      <c r="H83" s="42"/>
      <c r="I83" s="99" t="str">
        <f t="shared" si="7"/>
        <v>AT. TUCUMÁN</v>
      </c>
      <c r="J83" s="100" t="s">
        <v>49</v>
      </c>
      <c r="K83" s="99" t="str">
        <f>AC186</f>
        <v>SAN MARTÍN (S.J.)</v>
      </c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102"/>
      <c r="AC83" s="103" t="s">
        <v>50</v>
      </c>
      <c r="AD83" s="103" t="s">
        <v>51</v>
      </c>
      <c r="AE83" s="61"/>
      <c r="AF83" s="61"/>
    </row>
    <row r="84" ht="22.5" customHeight="1">
      <c r="G84" s="104"/>
      <c r="H84" s="42"/>
      <c r="I84" s="99"/>
      <c r="J84" s="100"/>
      <c r="K84" s="99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102"/>
      <c r="AC84" s="103"/>
      <c r="AD84" s="103"/>
      <c r="AE84" s="61"/>
      <c r="AF84" s="61"/>
    </row>
    <row r="85" ht="22.5" customHeight="1">
      <c r="E85" s="27"/>
      <c r="F85" s="105" t="s">
        <v>52</v>
      </c>
      <c r="G85" s="106" t="str">
        <f>E76</f>
        <v>TIGRE</v>
      </c>
      <c r="H85" s="106" t="s">
        <v>49</v>
      </c>
      <c r="I85" s="106" t="str">
        <f>K76</f>
        <v>VÉLEZ SARSFIELD</v>
      </c>
      <c r="K85" s="99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102"/>
      <c r="AC85" s="103"/>
      <c r="AD85" s="103"/>
      <c r="AE85" s="61"/>
      <c r="AF85" s="61"/>
    </row>
    <row r="86" ht="18.0" customHeight="1">
      <c r="E86" s="99"/>
      <c r="F86" s="100"/>
      <c r="G86" s="99"/>
      <c r="H86" s="42"/>
      <c r="I86" s="99"/>
      <c r="J86" s="100"/>
      <c r="K86" s="99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102"/>
      <c r="AC86" s="103"/>
      <c r="AD86" s="103"/>
      <c r="AE86" s="61"/>
      <c r="AF86" s="61"/>
    </row>
    <row r="87" ht="12.75" customHeight="1">
      <c r="E87" s="98" t="s">
        <v>54</v>
      </c>
      <c r="H87" s="61"/>
      <c r="I87" s="98" t="s">
        <v>54</v>
      </c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107" t="s">
        <v>55</v>
      </c>
      <c r="AC87" s="103" t="str">
        <f t="shared" ref="AC87:AC96" si="8">+IF(J10=1,9,IF(J10=2,10,IF(J10=3,11,IF(J10=4,12,IF(J10=5,13,IF(J10=6,14,IF(J10=7,15,IF(J10=8,16," "))))))))</f>
        <v> </v>
      </c>
      <c r="AD87" s="102">
        <f t="shared" ref="AD87:AD96" si="9">+IF(J10=9,1,IF(J10=10,2,IF(J10=11,3,IF(J10=12,4,IF(J10=13,5,IF(J10=14,6,IF(J10=15,7,IF(J10=16,8," "))))))))</f>
        <v>6</v>
      </c>
      <c r="AE87" s="61"/>
      <c r="AF87" s="61"/>
    </row>
    <row r="88" ht="18.0" customHeight="1">
      <c r="E88" s="61"/>
      <c r="F88" s="61"/>
      <c r="G88" s="61"/>
      <c r="H88" s="61"/>
      <c r="I88" s="61"/>
      <c r="J88" s="61"/>
      <c r="K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107" t="s">
        <v>56</v>
      </c>
      <c r="AC88" s="103">
        <f t="shared" si="8"/>
        <v>16</v>
      </c>
      <c r="AD88" s="102" t="str">
        <f t="shared" si="9"/>
        <v> </v>
      </c>
      <c r="AE88" s="61"/>
      <c r="AF88" s="61"/>
    </row>
    <row r="89" ht="22.5" customHeight="1">
      <c r="E89" s="101" t="s">
        <v>48</v>
      </c>
      <c r="F89" s="100"/>
      <c r="G89" s="99" t="str">
        <f t="shared" ref="G89:G92" si="10">AC165</f>
        <v>CTRAL.CÓRDOBA (S.E.)</v>
      </c>
      <c r="I89" s="99" t="str">
        <f t="shared" ref="I89:I96" si="11">AC185</f>
        <v>AT. TUCUMÁN</v>
      </c>
      <c r="J89" s="100"/>
      <c r="K89" s="101" t="s">
        <v>48</v>
      </c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107" t="s">
        <v>57</v>
      </c>
      <c r="AC89" s="103">
        <f t="shared" si="8"/>
        <v>15</v>
      </c>
      <c r="AD89" s="102" t="str">
        <f t="shared" si="9"/>
        <v> </v>
      </c>
      <c r="AE89" s="61"/>
      <c r="AF89" s="61"/>
    </row>
    <row r="90" ht="22.5" customHeight="1">
      <c r="E90" s="99" t="str">
        <f>AC164</f>
        <v>DEF. Y JUSTICIA</v>
      </c>
      <c r="F90" s="100" t="s">
        <v>49</v>
      </c>
      <c r="G90" s="99" t="str">
        <f t="shared" si="10"/>
        <v>ALDOSIVI (M.D.P.)</v>
      </c>
      <c r="I90" s="99" t="str">
        <f t="shared" si="11"/>
        <v>SAN MARTÍN (S.J.)</v>
      </c>
      <c r="J90" s="100" t="s">
        <v>49</v>
      </c>
      <c r="K90" s="99" t="str">
        <f>AC184</f>
        <v>DEP. RIESTRA</v>
      </c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107" t="s">
        <v>58</v>
      </c>
      <c r="AC90" s="103" t="str">
        <f t="shared" si="8"/>
        <v> </v>
      </c>
      <c r="AD90" s="102">
        <f t="shared" si="9"/>
        <v>1</v>
      </c>
      <c r="AE90" s="61"/>
      <c r="AF90" s="61"/>
    </row>
    <row r="91" ht="22.5" customHeight="1">
      <c r="E91" s="99" t="str">
        <f>AC163</f>
        <v>N.O. BOYS</v>
      </c>
      <c r="F91" s="100" t="s">
        <v>49</v>
      </c>
      <c r="G91" s="99" t="str">
        <f t="shared" si="10"/>
        <v>BANFIELD</v>
      </c>
      <c r="I91" s="99" t="str">
        <f t="shared" si="11"/>
        <v>LANÚS</v>
      </c>
      <c r="J91" s="100" t="s">
        <v>49</v>
      </c>
      <c r="K91" s="99" t="str">
        <f>AC183</f>
        <v>ROSARIO CTRAL.</v>
      </c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107" t="s">
        <v>59</v>
      </c>
      <c r="AC91" s="103">
        <f t="shared" si="8"/>
        <v>12</v>
      </c>
      <c r="AD91" s="102" t="str">
        <f t="shared" si="9"/>
        <v> </v>
      </c>
      <c r="AE91" s="61"/>
      <c r="AF91" s="61"/>
    </row>
    <row r="92" ht="22.5" customHeight="1">
      <c r="E92" s="99" t="str">
        <f>AC162</f>
        <v>BARRACAS CTRAL.</v>
      </c>
      <c r="F92" s="100" t="s">
        <v>49</v>
      </c>
      <c r="G92" s="99" t="str">
        <f t="shared" si="10"/>
        <v>INDEPENDIENTE R. (MZA.)</v>
      </c>
      <c r="I92" s="99" t="str">
        <f t="shared" si="11"/>
        <v>GODOY CRUZ (MZA.)</v>
      </c>
      <c r="J92" s="100" t="s">
        <v>49</v>
      </c>
      <c r="K92" s="99" t="str">
        <f>AC179</f>
        <v>SARMIENTO</v>
      </c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107" t="s">
        <v>60</v>
      </c>
      <c r="AC92" s="103">
        <f t="shared" si="8"/>
        <v>11</v>
      </c>
      <c r="AD92" s="102" t="str">
        <f t="shared" si="9"/>
        <v> </v>
      </c>
      <c r="AE92" s="61"/>
      <c r="AF92" s="61"/>
    </row>
    <row r="93" ht="22.5" customHeight="1">
      <c r="E93" s="99" t="str">
        <f>AC161</f>
        <v>BELGRANO (CBA.)</v>
      </c>
      <c r="F93" s="100" t="s">
        <v>49</v>
      </c>
      <c r="G93" s="99" t="str">
        <f t="shared" ref="G93:G96" si="12">AC170</f>
        <v>RACING CLUB</v>
      </c>
      <c r="I93" s="99" t="str">
        <f t="shared" si="11"/>
        <v>INDEPENDIENTE</v>
      </c>
      <c r="J93" s="100" t="s">
        <v>49</v>
      </c>
      <c r="K93" s="99" t="str">
        <f>AC178</f>
        <v>TALLERES (CBA.)</v>
      </c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107" t="s">
        <v>61</v>
      </c>
      <c r="AC93" s="103">
        <f t="shared" si="8"/>
        <v>9</v>
      </c>
      <c r="AD93" s="102" t="str">
        <f t="shared" si="9"/>
        <v> </v>
      </c>
      <c r="AE93" s="61"/>
      <c r="AF93" s="61"/>
    </row>
    <row r="94" ht="22.5" customHeight="1">
      <c r="E94" s="99" t="str">
        <f>AC160</f>
        <v>ESTUDIANTES DE L.P.</v>
      </c>
      <c r="F94" s="100" t="s">
        <v>49</v>
      </c>
      <c r="G94" s="99" t="str">
        <f t="shared" si="12"/>
        <v>HURACÁN</v>
      </c>
      <c r="I94" s="99" t="str">
        <f t="shared" si="11"/>
        <v>SAN LORENZO DE A.</v>
      </c>
      <c r="J94" s="100" t="s">
        <v>49</v>
      </c>
      <c r="K94" s="99" t="str">
        <f>AC177</f>
        <v>G. Y ESGRIMA L.P.</v>
      </c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107" t="s">
        <v>62</v>
      </c>
      <c r="AC94" s="103">
        <f t="shared" si="8"/>
        <v>14</v>
      </c>
      <c r="AD94" s="102" t="str">
        <f t="shared" si="9"/>
        <v> </v>
      </c>
      <c r="AE94" s="61"/>
      <c r="AF94" s="61"/>
    </row>
    <row r="95" ht="22.5" customHeight="1">
      <c r="E95" s="99" t="str">
        <f>AC159</f>
        <v>BOCA JRS.</v>
      </c>
      <c r="F95" s="100" t="s">
        <v>49</v>
      </c>
      <c r="G95" s="99" t="str">
        <f t="shared" si="12"/>
        <v>UNIÓN</v>
      </c>
      <c r="I95" s="99" t="str">
        <f t="shared" si="11"/>
        <v>INSTITUTO A.C. CBA.</v>
      </c>
      <c r="J95" s="100" t="s">
        <v>49</v>
      </c>
      <c r="K95" s="99" t="str">
        <f>AC176</f>
        <v>RIVER PLATE</v>
      </c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107" t="s">
        <v>55</v>
      </c>
      <c r="AC95" s="103">
        <f t="shared" si="8"/>
        <v>10</v>
      </c>
      <c r="AD95" s="102" t="str">
        <f t="shared" si="9"/>
        <v> </v>
      </c>
      <c r="AE95" s="61"/>
      <c r="AF95" s="61"/>
    </row>
    <row r="96" ht="22.5" customHeight="1">
      <c r="E96" s="99" t="str">
        <f>AC174</f>
        <v>TIGRE</v>
      </c>
      <c r="F96" s="100" t="s">
        <v>49</v>
      </c>
      <c r="G96" s="99" t="str">
        <f t="shared" si="12"/>
        <v>ARGENTINOS JRS.</v>
      </c>
      <c r="I96" s="99" t="str">
        <f t="shared" si="11"/>
        <v>PLATENSE</v>
      </c>
      <c r="J96" s="100" t="s">
        <v>49</v>
      </c>
      <c r="K96" s="99" t="str">
        <f>AC196</f>
        <v>VÉLEZ SARSFIELD</v>
      </c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107" t="s">
        <v>56</v>
      </c>
      <c r="AC96" s="103" t="str">
        <f t="shared" si="8"/>
        <v> </v>
      </c>
      <c r="AD96" s="102">
        <f t="shared" si="9"/>
        <v>2</v>
      </c>
      <c r="AE96" s="61"/>
      <c r="AF96" s="61"/>
    </row>
    <row r="97" ht="22.5" customHeight="1">
      <c r="E97" s="99"/>
      <c r="F97" s="100"/>
      <c r="G97" s="99"/>
      <c r="I97" s="99"/>
      <c r="J97" s="100"/>
      <c r="K97" s="99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107"/>
      <c r="AC97" s="103"/>
      <c r="AD97" s="102"/>
      <c r="AE97" s="61"/>
      <c r="AF97" s="61"/>
    </row>
    <row r="98" ht="22.5" customHeight="1">
      <c r="E98" s="99"/>
      <c r="F98" s="105" t="s">
        <v>52</v>
      </c>
      <c r="G98" s="106" t="str">
        <f>I89</f>
        <v>AT. TUCUMÁN</v>
      </c>
      <c r="H98" s="108" t="s">
        <v>49</v>
      </c>
      <c r="I98" s="106" t="str">
        <f>G89</f>
        <v>CTRAL.CÓRDOBA (S.E.)</v>
      </c>
      <c r="K98" s="99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107"/>
      <c r="AC98" s="103"/>
      <c r="AD98" s="102"/>
      <c r="AE98" s="61"/>
      <c r="AF98" s="61"/>
    </row>
    <row r="99" ht="18.0" customHeight="1">
      <c r="E99" s="99"/>
      <c r="F99" s="100"/>
      <c r="G99" s="99"/>
      <c r="I99" s="99"/>
      <c r="J99" s="100"/>
      <c r="K99" s="99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107"/>
      <c r="AC99" s="103"/>
      <c r="AD99" s="102"/>
      <c r="AE99" s="61"/>
      <c r="AF99" s="61"/>
    </row>
    <row r="100" ht="12.75" customHeight="1">
      <c r="E100" s="98" t="s">
        <v>64</v>
      </c>
      <c r="H100" s="61"/>
      <c r="I100" s="98" t="s">
        <v>64</v>
      </c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107" t="s">
        <v>57</v>
      </c>
      <c r="AC100" s="103" t="str">
        <f t="shared" ref="AC100:AC105" si="13">+IF(J20=1,9,IF(J20=2,10,IF(J20=3,11,IF(J20=4,12,IF(J20=5,13,IF(J20=6,14,IF(J20=7,15,IF(J20=8,16," "))))))))</f>
        <v> </v>
      </c>
      <c r="AD100" s="102">
        <f t="shared" ref="AD100:AD105" si="14">+IF(J20=9,1,IF(J20=10,2,IF(J20=11,3,IF(J20=12,4,IF(J20=13,5,IF(J20=14,6,IF(J20=15,7,IF(J20=16,8," "))))))))</f>
        <v>4</v>
      </c>
      <c r="AE100" s="61"/>
      <c r="AF100" s="61"/>
    </row>
    <row r="101" ht="18.0" customHeight="1">
      <c r="E101" s="61"/>
      <c r="F101" s="61"/>
      <c r="G101" s="61"/>
      <c r="H101" s="61"/>
      <c r="I101" s="61"/>
      <c r="J101" s="61"/>
      <c r="K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107" t="s">
        <v>58</v>
      </c>
      <c r="AC101" s="103" t="str">
        <f t="shared" si="13"/>
        <v> </v>
      </c>
      <c r="AD101" s="102">
        <f t="shared" si="14"/>
        <v>3</v>
      </c>
      <c r="AE101" s="61"/>
      <c r="AF101" s="61"/>
    </row>
    <row r="102" ht="22.5" customHeight="1">
      <c r="E102" s="99" t="str">
        <f>AC173</f>
        <v>ARGENTINOS JRS.</v>
      </c>
      <c r="F102" s="100"/>
      <c r="G102" s="101" t="s">
        <v>48</v>
      </c>
      <c r="H102" s="99"/>
      <c r="I102" s="101" t="s">
        <v>48</v>
      </c>
      <c r="J102" s="100"/>
      <c r="K102" s="99" t="str">
        <f>AC192</f>
        <v>PLATENSE</v>
      </c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107" t="s">
        <v>59</v>
      </c>
      <c r="AC102" s="103" t="str">
        <f t="shared" si="13"/>
        <v> </v>
      </c>
      <c r="AD102" s="102">
        <f t="shared" si="14"/>
        <v>5</v>
      </c>
      <c r="AE102" s="61"/>
      <c r="AF102" s="61"/>
    </row>
    <row r="103" ht="22.5" customHeight="1">
      <c r="E103" s="99" t="str">
        <f>AC172</f>
        <v>UNIÓN</v>
      </c>
      <c r="F103" s="100" t="s">
        <v>49</v>
      </c>
      <c r="G103" s="99" t="str">
        <f>AC174</f>
        <v>TIGRE</v>
      </c>
      <c r="H103" s="99"/>
      <c r="I103" s="99" t="str">
        <f>AC196</f>
        <v>VÉLEZ SARSFIELD</v>
      </c>
      <c r="J103" s="100" t="s">
        <v>49</v>
      </c>
      <c r="K103" s="99" t="str">
        <f>AC191</f>
        <v>INSTITUTO A.C. CBA.</v>
      </c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107" t="s">
        <v>60</v>
      </c>
      <c r="AC103" s="103">
        <f t="shared" si="13"/>
        <v>13</v>
      </c>
      <c r="AD103" s="102" t="str">
        <f t="shared" si="14"/>
        <v> </v>
      </c>
      <c r="AE103" s="61"/>
      <c r="AF103" s="61"/>
    </row>
    <row r="104" ht="22.5" customHeight="1">
      <c r="E104" s="99" t="str">
        <f>AC171</f>
        <v>HURACÁN</v>
      </c>
      <c r="F104" s="100" t="s">
        <v>49</v>
      </c>
      <c r="G104" s="99" t="str">
        <f t="shared" ref="G104:G109" si="15">AC159</f>
        <v>BOCA JRS.</v>
      </c>
      <c r="H104" s="99"/>
      <c r="I104" s="99" t="str">
        <f t="shared" ref="I104:I107" si="16">AC176</f>
        <v>RIVER PLATE</v>
      </c>
      <c r="J104" s="100" t="s">
        <v>49</v>
      </c>
      <c r="K104" s="99" t="str">
        <f>AC190</f>
        <v>SAN LORENZO DE A.</v>
      </c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107" t="s">
        <v>61</v>
      </c>
      <c r="AC104" s="103" t="str">
        <f t="shared" si="13"/>
        <v> </v>
      </c>
      <c r="AD104" s="102">
        <f t="shared" si="14"/>
        <v>7</v>
      </c>
      <c r="AE104" s="61"/>
      <c r="AF104" s="61"/>
    </row>
    <row r="105" ht="22.5" customHeight="1">
      <c r="E105" s="99" t="str">
        <f>AC170</f>
        <v>RACING CLUB</v>
      </c>
      <c r="F105" s="100" t="s">
        <v>49</v>
      </c>
      <c r="G105" s="99" t="str">
        <f t="shared" si="15"/>
        <v>ESTUDIANTES DE L.P.</v>
      </c>
      <c r="H105" s="99"/>
      <c r="I105" s="99" t="str">
        <f t="shared" si="16"/>
        <v>G. Y ESGRIMA L.P.</v>
      </c>
      <c r="J105" s="100" t="s">
        <v>49</v>
      </c>
      <c r="K105" s="99" t="str">
        <f>AC189</f>
        <v>INDEPENDIENTE</v>
      </c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107" t="s">
        <v>62</v>
      </c>
      <c r="AC105" s="103" t="str">
        <f t="shared" si="13"/>
        <v> </v>
      </c>
      <c r="AD105" s="102" t="str">
        <f t="shared" si="14"/>
        <v> </v>
      </c>
      <c r="AE105" s="61"/>
      <c r="AF105" s="61"/>
    </row>
    <row r="106" ht="22.5" customHeight="1">
      <c r="E106" s="99" t="str">
        <f>AC168</f>
        <v>INDEPENDIENTE R. (MZA.)</v>
      </c>
      <c r="F106" s="100" t="s">
        <v>49</v>
      </c>
      <c r="G106" s="99" t="str">
        <f t="shared" si="15"/>
        <v>BELGRANO (CBA.)</v>
      </c>
      <c r="H106" s="99"/>
      <c r="I106" s="99" t="str">
        <f t="shared" si="16"/>
        <v>TALLERES (CBA.)</v>
      </c>
      <c r="J106" s="100" t="s">
        <v>49</v>
      </c>
      <c r="K106" s="99" t="str">
        <f>AC188</f>
        <v>GODOY CRUZ (MZA.)</v>
      </c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109"/>
      <c r="AC106" s="90"/>
      <c r="AD106" s="61"/>
      <c r="AE106" s="61"/>
      <c r="AF106" s="61"/>
    </row>
    <row r="107" ht="22.5" customHeight="1">
      <c r="E107" s="99" t="str">
        <f>AC167</f>
        <v>BANFIELD</v>
      </c>
      <c r="F107" s="100" t="s">
        <v>49</v>
      </c>
      <c r="G107" s="99" t="str">
        <f t="shared" si="15"/>
        <v>BARRACAS CTRAL.</v>
      </c>
      <c r="H107" s="99"/>
      <c r="I107" s="99" t="str">
        <f t="shared" si="16"/>
        <v>SARMIENTO</v>
      </c>
      <c r="J107" s="100" t="s">
        <v>49</v>
      </c>
      <c r="K107" s="99" t="str">
        <f>AC187</f>
        <v>LANÚS</v>
      </c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109"/>
      <c r="AC107" s="90"/>
      <c r="AD107" s="61"/>
      <c r="AE107" s="61"/>
      <c r="AF107" s="61"/>
    </row>
    <row r="108" ht="22.5" customHeight="1">
      <c r="E108" s="99" t="str">
        <f>AC166</f>
        <v>ALDOSIVI (M.D.P.)</v>
      </c>
      <c r="F108" s="100" t="s">
        <v>49</v>
      </c>
      <c r="G108" s="99" t="str">
        <f t="shared" si="15"/>
        <v>N.O. BOYS</v>
      </c>
      <c r="H108" s="99"/>
      <c r="I108" s="99" t="str">
        <f t="shared" ref="I108:I109" si="17">AC183</f>
        <v>ROSARIO CTRAL.</v>
      </c>
      <c r="J108" s="100" t="s">
        <v>49</v>
      </c>
      <c r="K108" s="99" t="str">
        <f>AC186</f>
        <v>SAN MARTÍN (S.J.)</v>
      </c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109"/>
      <c r="AC108" s="90"/>
      <c r="AD108" s="61"/>
      <c r="AE108" s="61"/>
      <c r="AF108" s="61"/>
    </row>
    <row r="109" ht="22.5" customHeight="1">
      <c r="E109" s="99" t="str">
        <f>AC165</f>
        <v>CTRAL.CÓRDOBA (S.E.)</v>
      </c>
      <c r="F109" s="100" t="s">
        <v>49</v>
      </c>
      <c r="G109" s="99" t="str">
        <f t="shared" si="15"/>
        <v>DEF. Y JUSTICIA</v>
      </c>
      <c r="I109" s="99" t="str">
        <f t="shared" si="17"/>
        <v>DEP. RIESTRA</v>
      </c>
      <c r="J109" s="100" t="s">
        <v>49</v>
      </c>
      <c r="K109" s="99" t="str">
        <f>AC185</f>
        <v>AT. TUCUMÁN</v>
      </c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109"/>
      <c r="AC109" s="90"/>
      <c r="AD109" s="61"/>
      <c r="AE109" s="61"/>
      <c r="AF109" s="61"/>
    </row>
    <row r="110" ht="22.5" customHeight="1">
      <c r="E110" s="99"/>
      <c r="F110" s="100"/>
      <c r="G110" s="99"/>
      <c r="I110" s="99"/>
      <c r="J110" s="100"/>
      <c r="K110" s="99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109"/>
      <c r="AC110" s="90"/>
      <c r="AD110" s="61"/>
      <c r="AE110" s="61"/>
      <c r="AF110" s="61"/>
    </row>
    <row r="111" ht="22.5" customHeight="1">
      <c r="E111" s="99"/>
      <c r="F111" s="105" t="s">
        <v>52</v>
      </c>
      <c r="G111" s="106" t="str">
        <f>E102</f>
        <v>ARGENTINOS JRS.</v>
      </c>
      <c r="H111" s="108" t="s">
        <v>49</v>
      </c>
      <c r="I111" s="106" t="str">
        <f>K102</f>
        <v>PLATENSE</v>
      </c>
      <c r="K111" s="99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109"/>
      <c r="AC111" s="90"/>
      <c r="AD111" s="61"/>
      <c r="AE111" s="61"/>
      <c r="AF111" s="61"/>
    </row>
    <row r="112" ht="18.0" customHeight="1">
      <c r="E112" s="99"/>
      <c r="F112" s="100"/>
      <c r="G112" s="99"/>
      <c r="I112" s="99"/>
      <c r="J112" s="100"/>
      <c r="K112" s="99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109"/>
      <c r="AC112" s="90"/>
      <c r="AD112" s="61"/>
      <c r="AE112" s="61"/>
      <c r="AF112" s="61"/>
    </row>
    <row r="113" ht="12.75" customHeight="1">
      <c r="E113" s="98" t="s">
        <v>66</v>
      </c>
      <c r="H113" s="61"/>
      <c r="I113" s="98" t="s">
        <v>66</v>
      </c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109"/>
      <c r="AC113" s="90"/>
      <c r="AD113" s="61"/>
      <c r="AE113" s="61"/>
      <c r="AF113" s="61"/>
    </row>
    <row r="114" ht="18.0" customHeight="1">
      <c r="E114" s="61"/>
      <c r="F114" s="61"/>
      <c r="G114" s="61"/>
      <c r="H114" s="61"/>
      <c r="I114" s="61"/>
      <c r="J114" s="61"/>
      <c r="K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109"/>
      <c r="AC114" s="90"/>
      <c r="AD114" s="61"/>
      <c r="AE114" s="61"/>
      <c r="AF114" s="61"/>
    </row>
    <row r="115" ht="22.5" customHeight="1">
      <c r="E115" s="101" t="s">
        <v>48</v>
      </c>
      <c r="F115" s="100"/>
      <c r="G115" s="99" t="str">
        <f t="shared" ref="G115:G119" si="18">AC164</f>
        <v>DEF. Y JUSTICIA</v>
      </c>
      <c r="H115" s="99"/>
      <c r="I115" s="99" t="str">
        <f t="shared" ref="I115:I122" si="19">AC184</f>
        <v>DEP. RIESTRA</v>
      </c>
      <c r="J115" s="100"/>
      <c r="K115" s="101" t="s">
        <v>48</v>
      </c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102">
        <v>1.0</v>
      </c>
      <c r="AC115" s="102" t="str">
        <f>+IF(J$10=1,K$10,IF(J$11=1,K$11,IF(J$12=1,K$12,IF(J$13=1,K$13,IF(J$14=1,K$14,IF(J$15=1,K$15,IF(J$16=1,K$16,IF(J$17=1,K$17," "))))))))</f>
        <v>BOCA JRS.</v>
      </c>
      <c r="AD115" s="102" t="str">
        <f>+IF(J$18=1,K$18,IF(J$19=1,K$19,IF(J$20=1,K$20,IF(J$21=1,K$21,IF(J$22=1,K$22,IF(J$23=1,K$23,IF(J$24=1,K$24," ")))))))</f>
        <v> </v>
      </c>
      <c r="AE115" s="102" t="str">
        <f>+IF(N$10=1,M$10,IF(N$11=1,M$11,IF(N$12=1,M$12,IF(N$13=1,M$13,IF(N$14=1,M$14,IF(N$15=1,M$15,IF(N$16=1,M$16,IF(N$17=1,M$17," "))))))))</f>
        <v>RIVER PLATE</v>
      </c>
      <c r="AF115" s="102" t="str">
        <f>+IF(N$18=1,M$18,IF(N$19=1,M$19,IF(N$20=1,M$20,IF(N$21=1,M$21,IF(N$22=1,M$22,IF(N$23=1,M$23,IF(N$24=1,M$24," ")))))))</f>
        <v> </v>
      </c>
    </row>
    <row r="116" ht="22.5" customHeight="1">
      <c r="E116" s="99" t="str">
        <f>AC163</f>
        <v>N.O. BOYS</v>
      </c>
      <c r="F116" s="100" t="s">
        <v>49</v>
      </c>
      <c r="G116" s="99" t="str">
        <f t="shared" si="18"/>
        <v>CTRAL.CÓRDOBA (S.E.)</v>
      </c>
      <c r="H116" s="99"/>
      <c r="I116" s="99" t="str">
        <f t="shared" si="19"/>
        <v>AT. TUCUMÁN</v>
      </c>
      <c r="J116" s="100" t="s">
        <v>49</v>
      </c>
      <c r="K116" s="99" t="str">
        <f>AC183</f>
        <v>ROSARIO CTRAL.</v>
      </c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102">
        <f t="shared" ref="AB116:AB122" si="20">1+AB115</f>
        <v>2</v>
      </c>
      <c r="AC116" s="102" t="str">
        <f>+IF(J$10=2,K$10,IF(J$11=2,K$11,IF(J$12=2,K$12,IF(J$13=2,K$13,IF(J$14=2,K$14,IF(J$15=2,K$15,IF(J$16=2,K$16,IF(J$17=2,K$17," "))))))))</f>
        <v> </v>
      </c>
      <c r="AD116" s="102" t="str">
        <f>+IF(J$18=2,K$18,IF(J$19=2,K$19,IF(J$20=2,K$20,IF(J$21=2,K$21,IF(J$22=2,K$22,IF(J$23=2,K$23,IF(J$24=2,K$24," ")))))))</f>
        <v>ESTUDIANTES DE L.P.</v>
      </c>
      <c r="AE116" s="102" t="str">
        <f>+IF(N$10=2,M$10,IF(N$11=2,M$11,IF(N$12=2,M$12,IF(N$13=2,M$13,IF(N$14=2,M$14,IF(N$15=2,M$15,IF(N$16=2,M$16,IF(N$17=2,M$17," "))))))))</f>
        <v> </v>
      </c>
      <c r="AF116" s="102" t="str">
        <f>+IF(N$18=2,M$18,IF(N$19=2,M$19,IF(N$20=2,M$20,IF(N$21=2,M$21,IF(N$22=2,M$22,IF(N$23=2,M$23,IF(N$24=2,M$24," ")))))))</f>
        <v>G. Y ESGRIMA L.P.</v>
      </c>
    </row>
    <row r="117" ht="22.5" customHeight="1">
      <c r="E117" s="99" t="str">
        <f>AC162</f>
        <v>BARRACAS CTRAL.</v>
      </c>
      <c r="F117" s="100" t="s">
        <v>49</v>
      </c>
      <c r="G117" s="99" t="str">
        <f t="shared" si="18"/>
        <v>ALDOSIVI (M.D.P.)</v>
      </c>
      <c r="H117" s="99"/>
      <c r="I117" s="99" t="str">
        <f t="shared" si="19"/>
        <v>SAN MARTÍN (S.J.)</v>
      </c>
      <c r="J117" s="100" t="s">
        <v>49</v>
      </c>
      <c r="K117" s="99" t="str">
        <f>AC179</f>
        <v>SARMIENTO</v>
      </c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102">
        <f t="shared" si="20"/>
        <v>3</v>
      </c>
      <c r="AC117" s="102" t="str">
        <f>+IF(J$10=3,K$10,IF(J$11=3,K$11,IF(J$12=3,K$12,IF(J$13=3,K$13,IF(J$14=3,K$14,IF(J$15=3,K$15,IF(J$16=3,K$16,IF(J$17=3,K$17," "))))))))</f>
        <v>BELGRANO (CBA.)</v>
      </c>
      <c r="AD117" s="102" t="str">
        <f>+IF(J$18=3,K$18,IF(J$19=3,K$19,IF(J$20=3,K$20,IF(J$21=3,K$21,IF(J$22=3,K$22,IF(J$23=3,K$23,IF(J$24=3,K$24," ")))))))</f>
        <v> </v>
      </c>
      <c r="AE117" s="102" t="str">
        <f>+IF(N$10=3,M$10,IF(N$11=3,M$11,IF(N$12=3,M$12,IF(N$13=3,M$13,IF(N$14=3,M$14,IF(N$15=3,M$15,IF(N$16=3,M$16,IF(N$17=3,M$17," "))))))))</f>
        <v>TALLERES (CBA.)</v>
      </c>
      <c r="AF117" s="102" t="str">
        <f>+IF(N$18=3,M$18,IF(N$19=3,M$19,IF(N$20=3,M$20,IF(N$21=3,M$21,IF(N$22=3,M$22,IF(N$23=3,M$23,IF(N$24=3,M$24," ")))))))</f>
        <v> </v>
      </c>
    </row>
    <row r="118" ht="22.5" customHeight="1">
      <c r="E118" s="99" t="str">
        <f>AC161</f>
        <v>BELGRANO (CBA.)</v>
      </c>
      <c r="F118" s="100" t="s">
        <v>49</v>
      </c>
      <c r="G118" s="99" t="str">
        <f t="shared" si="18"/>
        <v>BANFIELD</v>
      </c>
      <c r="H118" s="99"/>
      <c r="I118" s="99" t="str">
        <f t="shared" si="19"/>
        <v>LANÚS</v>
      </c>
      <c r="J118" s="100" t="s">
        <v>49</v>
      </c>
      <c r="K118" s="99" t="str">
        <f>AC178</f>
        <v>TALLERES (CBA.)</v>
      </c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102">
        <f t="shared" si="20"/>
        <v>4</v>
      </c>
      <c r="AC118" s="102" t="str">
        <f>+IF(J$10=4,K$10,IF(J$11=4,K$11,IF(J$12=4,K$12,IF(J$13=4,K$13,IF(J$14=4,K$14,IF(J$15=4,K$15,IF(J$16=4,K$16,IF(J$17=4,K$17," "))))))))</f>
        <v>BARRACAS CTRAL.</v>
      </c>
      <c r="AD118" s="102" t="str">
        <f>+IF(J$18=4,K$18,IF(J$19=4,K$19,IF(J$20=4,K$20,IF(J$21=4,K$21,IF(J$22=4,K$22,IF(J$23=4,K$23,IF(J$24=3,K$24," ")))))))</f>
        <v> </v>
      </c>
      <c r="AE118" s="102" t="str">
        <f>+IF(N$10=4,M$10,IF(N$11=4,M$11,IF(N$12=4,M$12,IF(N$13=4,M$13,IF(N$14=4,M$14,IF(N$15=4,M$15,IF(N$16=4,M$16,IF(N$17=4,M$17," "))))))))</f>
        <v>SARMIENTO</v>
      </c>
      <c r="AF118" s="102" t="str">
        <f>+IF(N$18=4,M$18,IF(N$19=4,M$19,IF(N$20=4,M$20,IF(N$21=4,M$21,IF(N$22=4,M$22,IF(N$23=4,M$23,IF(N$24=4,M$24," ")))))))</f>
        <v> </v>
      </c>
    </row>
    <row r="119" ht="22.5" customHeight="1">
      <c r="E119" s="99" t="str">
        <f>AC160</f>
        <v>ESTUDIANTES DE L.P.</v>
      </c>
      <c r="F119" s="100" t="s">
        <v>49</v>
      </c>
      <c r="G119" s="99" t="str">
        <f t="shared" si="18"/>
        <v>INDEPENDIENTE R. (MZA.)</v>
      </c>
      <c r="H119" s="99"/>
      <c r="I119" s="99" t="str">
        <f t="shared" si="19"/>
        <v>GODOY CRUZ (MZA.)</v>
      </c>
      <c r="J119" s="100" t="s">
        <v>49</v>
      </c>
      <c r="K119" s="99" t="str">
        <f>AC177</f>
        <v>G. Y ESGRIMA L.P.</v>
      </c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102">
        <f t="shared" si="20"/>
        <v>5</v>
      </c>
      <c r="AC119" s="102" t="str">
        <f>+IF(J$10=5,K$10,IF(J$11=5,K$11,IF(J$12=5,K$12,IF(J$13=5,K$13,IF(J$14=5,K$14,IF(J$15=5,K$15,IF(J$16=5,K$16,IF(J$17=5,K$17," "))))))))</f>
        <v> </v>
      </c>
      <c r="AD119" s="102" t="str">
        <f>+IF(J$18=5,K$18,IF(J$19=5,K$19,IF(J$20=5,K$20,IF(J$21=5,K$21,IF(J$22=5,K$22,IF(J$23=5,K$23,IF(J$24=5,K$24," ")))))))</f>
        <v>N.O. BOYS</v>
      </c>
      <c r="AE119" s="102" t="str">
        <f>+IF(N$10=5,M$10,IF(N$11=5,M$11,IF(N$12=5,M$12,IF(N$13=5,M$13,IF(N$14=5,M$14,IF(N$15=5,M$15,IF(N$16=5,M$16,IF(N$17=5,M$17," "))))))))</f>
        <v> </v>
      </c>
      <c r="AF119" s="102" t="str">
        <f>+IF(N$18=5,M$18,IF(N$19=5,M$19,IF(N$20=5,M$20,IF(N$21=5,M$21,IF(N$22=5,M$22,IF(N$23=5,M$23,IF(N$24=5,M$24," ")))))))</f>
        <v>ROSARIO CTRAL.</v>
      </c>
    </row>
    <row r="120" ht="22.5" customHeight="1">
      <c r="E120" s="99" t="str">
        <f>AC159</f>
        <v>BOCA JRS.</v>
      </c>
      <c r="F120" s="100" t="s">
        <v>49</v>
      </c>
      <c r="G120" s="99" t="str">
        <f t="shared" ref="G120:G122" si="21">AC170</f>
        <v>RACING CLUB</v>
      </c>
      <c r="H120" s="99"/>
      <c r="I120" s="99" t="str">
        <f t="shared" si="19"/>
        <v>INDEPENDIENTE</v>
      </c>
      <c r="J120" s="100" t="s">
        <v>49</v>
      </c>
      <c r="K120" s="99" t="str">
        <f>AC176</f>
        <v>RIVER PLATE</v>
      </c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102">
        <f t="shared" si="20"/>
        <v>6</v>
      </c>
      <c r="AC120" s="102" t="str">
        <f>+IF(J$10=6,K$10,IF(J$11=6,K$11,IF(J$12=6,K$12,IF(J$13=6,K$13,IF(J$14=6,K$14,IF(J$15=6,K$15,IF(J$16=6,K$16,IF(J$17=6,K$17," "))))))))</f>
        <v>DEF. Y JUSTICIA</v>
      </c>
      <c r="AD120" s="102" t="str">
        <f>+IF(J$18=6,K$18,IF(J$19=6,K$19,IF(J$20=6,K$20,IF(J$21=6,K$21,IF(J$22=6,K$22,IF(J$23=6,K$23,IF(J$24=6,K$24," ")))))))</f>
        <v> </v>
      </c>
      <c r="AE120" s="102" t="str">
        <f>+IF(N$10=6,M$10,IF(N$11=6,M$11,IF(N$12=6,M$12,IF(N$13=6,M$13,IF(N$14=6,M$14,IF(N$15=6,M$15,IF(N$16=6,M$16,IF(N$17=6,M$17," "))))))))</f>
        <v>DEP. RIESTRA</v>
      </c>
      <c r="AF120" s="102" t="str">
        <f>+IF(N$18=6,M$18,IF(N$19=6,M$19,IF(N$20=6,M$20,IF(N$21=6,M$21,IF(N$22=6,M$22,IF(N$23=6,M$23,IF(N$24=6,M$24," ")))))))</f>
        <v> </v>
      </c>
    </row>
    <row r="121" ht="22.5" customHeight="1">
      <c r="E121" s="99" t="str">
        <f>AC174</f>
        <v>TIGRE</v>
      </c>
      <c r="F121" s="100" t="s">
        <v>49</v>
      </c>
      <c r="G121" s="99" t="str">
        <f t="shared" si="21"/>
        <v>HURACÁN</v>
      </c>
      <c r="H121" s="99"/>
      <c r="I121" s="99" t="str">
        <f t="shared" si="19"/>
        <v>SAN LORENZO DE A.</v>
      </c>
      <c r="J121" s="100" t="s">
        <v>49</v>
      </c>
      <c r="K121" s="99" t="str">
        <f>AC196</f>
        <v>VÉLEZ SARSFIELD</v>
      </c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102">
        <f t="shared" si="20"/>
        <v>7</v>
      </c>
      <c r="AC121" s="102" t="str">
        <f>+IF(J$10=7,K$10,IF(J$11=7,K$11,IF(J$12=7,K$12,IF(J$13=7,K$13,IF(J$14=7,K$14,IF(J$15=7,K$15,IF(J$16=7,K$16,IF(J$17=7,K$17," "))))))))</f>
        <v>CTRAL.CÓRDOBA (S.E.)</v>
      </c>
      <c r="AD121" s="102" t="str">
        <f>+IF(J$18=7,K$18,IF(J$19=7,K$19,IF(J$20=7,K$20,IF(J$21=7,K$21,IF(J$22=7,K$22,IF(J$23=7,K$23,IF(J$24=7,K$24," ")))))))</f>
        <v> </v>
      </c>
      <c r="AE121" s="102" t="str">
        <f>+IF(N$10=7,M$10,IF(N$11=7,M$11,IF(N$12=7,M$12,IF(N$13=7,M$13,IF(N$14=7,M$14,IF(N$15=7,M$15,IF(N$16=7,M$16,IF(N$17=7,M$17," "))))))))</f>
        <v>AT. TUCUMÁN</v>
      </c>
      <c r="AF121" s="102" t="str">
        <f>+IF(N$18=7,M$18,IF(N$19=7,M$19,IF(N$20=7,M$20,IF(N$21=7,M$21,IF(N$22=7,M$22,IF(N$23=7,M$23,IF(N$24=7,M$24," ")))))))</f>
        <v> </v>
      </c>
    </row>
    <row r="122" ht="22.5" customHeight="1">
      <c r="E122" s="99" t="str">
        <f>AC173</f>
        <v>ARGENTINOS JRS.</v>
      </c>
      <c r="F122" s="100" t="s">
        <v>49</v>
      </c>
      <c r="G122" s="99" t="str">
        <f t="shared" si="21"/>
        <v>UNIÓN</v>
      </c>
      <c r="I122" s="99" t="str">
        <f t="shared" si="19"/>
        <v>INSTITUTO A.C. CBA.</v>
      </c>
      <c r="J122" s="100" t="s">
        <v>49</v>
      </c>
      <c r="K122" s="99" t="str">
        <f>AC192</f>
        <v>PLATENSE</v>
      </c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102">
        <f t="shared" si="20"/>
        <v>8</v>
      </c>
      <c r="AC122" s="102" t="str">
        <f>+IF(J$10=8,K$10,IF(J$11=8,K$11,IF(J$12=8,K$12,IF(J$13=8,K$13,IF(J$14=8,K$14,IF(J$15=8,K$15,IF(J$16=8,K$16,IF(J$17=8,K$17," "))))))))</f>
        <v>ALDOSIVI (M.D.P.)</v>
      </c>
      <c r="AD122" s="102" t="str">
        <f>+IF(J$18=8,K$18,IF(J$19=8,K$19,IF(J$20=8,K$20,IF(J$21=8,K$21,IF(J$22=8,K$22,IF(J$23=8,K$23,IF(J$24=8,K$24," ")))))))</f>
        <v> </v>
      </c>
      <c r="AE122" s="102" t="str">
        <f>+IF(N$10=8,M$10,IF(N$11=8,M$11,IF(N$12=8,M$12,IF(N$13=8,M$13,IF(N$14=8,M$14,IF(N$15=8,M$15,IF(N$16=8,M$16,IF(N$17=8,M$17," "))))))))</f>
        <v>SAN MARTÍN (S.J.)</v>
      </c>
      <c r="AF122" s="102" t="str">
        <f>+IF(N$18=8,M$18,IF(N$19=8,M$19,IF(N$20=8,M$20,IF(N$21=8,M$21,IF(N$22=8,M$22,IF(N$23=8,M$23,IF(N$24=8,M$24," ")))))))</f>
        <v> </v>
      </c>
    </row>
    <row r="123" ht="22.5" customHeight="1">
      <c r="E123" s="99"/>
      <c r="F123" s="100"/>
      <c r="G123" s="99"/>
      <c r="I123" s="99"/>
      <c r="J123" s="100"/>
      <c r="K123" s="99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102"/>
      <c r="AC123" s="102"/>
      <c r="AD123" s="102"/>
      <c r="AE123" s="102"/>
      <c r="AF123" s="102"/>
    </row>
    <row r="124" ht="22.5" customHeight="1">
      <c r="E124" s="99"/>
      <c r="F124" s="105" t="s">
        <v>52</v>
      </c>
      <c r="G124" s="106" t="str">
        <f>I115</f>
        <v>DEP. RIESTRA</v>
      </c>
      <c r="H124" s="108" t="s">
        <v>49</v>
      </c>
      <c r="I124" s="106" t="str">
        <f>G115</f>
        <v>DEF. Y JUSTICIA</v>
      </c>
      <c r="K124" s="99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102"/>
      <c r="AC124" s="102"/>
      <c r="AD124" s="102"/>
      <c r="AE124" s="102"/>
      <c r="AF124" s="102"/>
    </row>
    <row r="125" ht="18.0" customHeight="1">
      <c r="E125" s="99"/>
      <c r="F125" s="100"/>
      <c r="G125" s="99"/>
      <c r="I125" s="99"/>
      <c r="J125" s="100"/>
      <c r="K125" s="99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102"/>
      <c r="AC125" s="102"/>
      <c r="AD125" s="102"/>
      <c r="AE125" s="102"/>
      <c r="AF125" s="102"/>
    </row>
    <row r="126" ht="12.75" customHeight="1">
      <c r="E126" s="98" t="s">
        <v>68</v>
      </c>
      <c r="H126" s="61"/>
      <c r="I126" s="98" t="s">
        <v>68</v>
      </c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102">
        <f>1+AB122</f>
        <v>9</v>
      </c>
      <c r="AC126" s="102" t="str">
        <f>+IF(J$10=9,K$10,IF(J$11=9,K$11,IF(J$12=9,K$12,IF(J$13=9,K$13,IF(J$14=9,K$14,IF(J$15=9,K$15,IF(J$16=9,K$16,IF(J$17=9,K$17," "))))))))</f>
        <v>BANFIELD</v>
      </c>
      <c r="AD126" s="102" t="str">
        <f>+IF(J$18=9,K$18,IF(J$19=9,K$19,IF(J$20=9,K$20,IF(J$21=9,K$21,IF(J$22=9,K$22,IF(J$23=9,K$23,IF(J$24=9,K$24," ")))))))</f>
        <v> </v>
      </c>
      <c r="AE126" s="102" t="str">
        <f>+IF(N$10=9,M$10,IF(N$11=9,M$11,IF(N$12=9,M$12,IF(N$13=9,M$13,IF(N$14=9,M$14,IF(N$15=9,M$15,IF(N$16=9,M$16,IF(N$17=9,M$17," "))))))))</f>
        <v>LANÚS</v>
      </c>
      <c r="AF126" s="102" t="str">
        <f>+IF(N$18=9,M$18,IF(N$19=9,M$19,IF(N$20=9,M$20,IF(N$21=9,M$21,IF(N$22=9,M$22,IF(N$23=9,M$23,IF(N$24=9,M$24," ")))))))</f>
        <v> </v>
      </c>
    </row>
    <row r="127" ht="18.0" customHeight="1">
      <c r="E127" s="61"/>
      <c r="F127" s="61"/>
      <c r="G127" s="61"/>
      <c r="H127" s="61"/>
      <c r="I127" s="61"/>
      <c r="J127" s="61"/>
      <c r="K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102">
        <f t="shared" ref="AB127:AB133" si="22">1+AB126</f>
        <v>10</v>
      </c>
      <c r="AC127" s="102" t="str">
        <f>+IF(J$10=10,K$10,IF(J$11=10,K$11,IF(J$12=10,K$12,IF(J$13=10,K$13,IF(J$14=10,K$14,IF(J$15=10,K$15,IF(J$16=10,K$16,IF(J$17=10,K$17," "))))))))</f>
        <v> </v>
      </c>
      <c r="AD127" s="102" t="str">
        <f>+IF(J$18=10,K$18,IF(J$19=10,K$19,IF(J$20=10,K$20,IF(J$21=10,K$21,IF(J$22=10,K$22,IF(J$23=10,K$23,IF(J$24=10,K$24," ")))))))</f>
        <v>INDEPENDIENTE R. (MZA.)</v>
      </c>
      <c r="AE127" s="102" t="str">
        <f>+IF(N$10=10,M$10,IF(N$11=10,M$11,IF(N$12=10,M$12,IF(N$13=10,M$13,IF(N$14=10,M$14,IF(N$15=10,M$15,IF(N$16=10,M$16,IF(N$17=10,M$17," "))))))))</f>
        <v> </v>
      </c>
      <c r="AF127" s="102" t="str">
        <f>+IF(N$18=10,M$18,IF(N$19=10,M$19,IF(N$20=10,M$20,IF(N$21=10,M$21,IF(N$22=10,M$22,IF(N$23=10,M$23,IF(N$24=10,M$24," ")))))))</f>
        <v>GODOY CRUZ (MZA.)</v>
      </c>
    </row>
    <row r="128" ht="22.5" customHeight="1">
      <c r="E128" s="99" t="str">
        <f>AC172</f>
        <v>UNIÓN</v>
      </c>
      <c r="F128" s="100"/>
      <c r="G128" s="101" t="s">
        <v>48</v>
      </c>
      <c r="H128" s="99"/>
      <c r="I128" s="101" t="s">
        <v>48</v>
      </c>
      <c r="J128" s="100"/>
      <c r="K128" s="99" t="str">
        <f>AC191</f>
        <v>INSTITUTO A.C. CBA.</v>
      </c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102">
        <f t="shared" si="22"/>
        <v>11</v>
      </c>
      <c r="AC128" s="102" t="str">
        <f>+IF(J$10=11,K$10,IF(J$11=11,K$11,IF(J$12=11,K$12,IF(J$13=11,K$13,IF(J$14=11,K$14,IF(J$15=11,K$15,IF(J$16=11,K$16,IF(J$17=11,K$17," "))))))))</f>
        <v> </v>
      </c>
      <c r="AD128" s="102" t="str">
        <f>+IF(J$18=11,K$18,IF(J$19=11,K$19,IF(J$20=11,K$20,IF(J$21=11,K$21,IF(J$22=11,K$22,IF(J$23=11,K$23,IF(J$24=10,K$24," ")))))))</f>
        <v>RACING CLUB</v>
      </c>
      <c r="AE128" s="102" t="str">
        <f>+IF(N$10=11,M$10,IF(N$11=11,M$11,IF(N$12=11,M$12,IF(N$13=11,M$13,IF(N$14=11,M$14,IF(N$15=11,M$15,IF(N$16=11,M$16,IF(N$17=11,M$17," "))))))))</f>
        <v> </v>
      </c>
      <c r="AF128" s="102" t="str">
        <f>+IF(N$18=11,M$18,IF(N$19=11,M$19,IF(N$20=11,M$20,IF(N$21=11,M$21,IF(N$22=11,M$22,IF(N$23=11,M$23,IF(N$24=11,M$24," ")))))))</f>
        <v>INDEPENDIENTE</v>
      </c>
    </row>
    <row r="129" ht="22.5" customHeight="1">
      <c r="E129" s="99" t="str">
        <f>AC171</f>
        <v>HURACÁN</v>
      </c>
      <c r="F129" s="100" t="s">
        <v>49</v>
      </c>
      <c r="G129" s="99" t="str">
        <f t="shared" ref="G129:G130" si="23">AC173</f>
        <v>ARGENTINOS JRS.</v>
      </c>
      <c r="H129" s="99"/>
      <c r="I129" s="99" t="str">
        <f>AC192</f>
        <v>PLATENSE</v>
      </c>
      <c r="J129" s="100" t="s">
        <v>49</v>
      </c>
      <c r="K129" s="99" t="str">
        <f>AC190</f>
        <v>SAN LORENZO DE A.</v>
      </c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102">
        <f t="shared" si="22"/>
        <v>12</v>
      </c>
      <c r="AC129" s="102" t="str">
        <f>+IF(J$10=12,K$10,IF(J$11=12,K$11,IF(J$12=12,K$12,IF(J$13=12,K$13,IF(J$14=12,K$14,IF(J$15=12,K$15,IF(J$16=12,K$16,IF(J$17=12,K$17," "))))))))</f>
        <v> </v>
      </c>
      <c r="AD129" s="102" t="str">
        <f>+IF(J$18=12,K$18,IF(J$19=12,K$19,IF(J$20=12,K$20,IF(J$21=12,K$21,IF(J$22=12,K$22,IF(J$23=12,K$23,IF(J$24=10,K$24," ")))))))</f>
        <v>HURACÁN</v>
      </c>
      <c r="AE129" s="102" t="str">
        <f>+IF(N$10=12,M$10,IF(N$11=12,M$11,IF(N$12=12,M$12,IF(N$13=12,M$13,IF(N$14=12,M$14,IF(N$15=12,M$15,IF(N$16=12,M$16,IF(N$17=12,M$17," "))))))))</f>
        <v> </v>
      </c>
      <c r="AF129" s="102" t="str">
        <f>+IF(N$18=12,M$18,IF(N$19=12,M$19,IF(N$20=12,M$20,IF(N$21=12,M$21,IF(N$22=12,M$22,IF(N$23=12,M$23,IF(N$24=12,M$24," ")))))))</f>
        <v>SAN LORENZO DE A.</v>
      </c>
    </row>
    <row r="130" ht="22.5" customHeight="1">
      <c r="E130" s="99" t="str">
        <f>AC170</f>
        <v>RACING CLUB</v>
      </c>
      <c r="F130" s="100" t="s">
        <v>49</v>
      </c>
      <c r="G130" s="99" t="str">
        <f t="shared" si="23"/>
        <v>TIGRE</v>
      </c>
      <c r="H130" s="99"/>
      <c r="I130" s="99" t="str">
        <f>AC196</f>
        <v>VÉLEZ SARSFIELD</v>
      </c>
      <c r="J130" s="100" t="s">
        <v>49</v>
      </c>
      <c r="K130" s="99" t="str">
        <f>AC189</f>
        <v>INDEPENDIENTE</v>
      </c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102">
        <f t="shared" si="22"/>
        <v>13</v>
      </c>
      <c r="AC130" s="102" t="str">
        <f>+IF(J$10=13,K$10,IF(J$11=13,K$11,IF(J$12=13,K$12,IF(J$13=13,K$13,IF(J$14=13,K$14,IF(J$15=13,K$15,IF(J$16=13,K$16,IF(J$17=13,K$17," "))))))))</f>
        <v> </v>
      </c>
      <c r="AD130" s="102" t="str">
        <f>+IF(J$18=13,K$18,IF(J$19=13,K$19,IF(J$20=13,K$20,IF(J$21=13,K$21,IF(J$22=13,K$22,IF(J$23=13,K$23,IF(J$24=13,K$24," ")))))))</f>
        <v>UNIÓN</v>
      </c>
      <c r="AE130" s="102" t="str">
        <f>+IF(N$10=13,M$10,IF(N$11=13,M$11,IF(N$12=13,M$12,IF(N$13=13,M$13,IF(N$14=13,M$14,IF(N$15=13,M$15,IF(N$16=13,M$16,IF(N$17=13,M$17," "))))))))</f>
        <v> </v>
      </c>
      <c r="AF130" s="102" t="str">
        <f>+IF(N$18=13,M$18,IF(N$19=13,M$19,IF(N$20=13,M$20,IF(N$21=13,M$21,IF(N$22=13,M$22,IF(N$23=13,M$23,IF(N$24=13,M$24," ")))))))</f>
        <v>INSTITUTO A.C. CBA.</v>
      </c>
    </row>
    <row r="131" ht="22.5" customHeight="1">
      <c r="E131" s="99" t="str">
        <f>AC168</f>
        <v>INDEPENDIENTE R. (MZA.)</v>
      </c>
      <c r="F131" s="100" t="s">
        <v>49</v>
      </c>
      <c r="G131" s="99" t="str">
        <f t="shared" ref="G131:G135" si="24">AC159</f>
        <v>BOCA JRS.</v>
      </c>
      <c r="H131" s="99"/>
      <c r="I131" s="99" t="str">
        <f t="shared" ref="I131:I134" si="25">AC176</f>
        <v>RIVER PLATE</v>
      </c>
      <c r="J131" s="100" t="s">
        <v>49</v>
      </c>
      <c r="K131" s="99" t="str">
        <f>AC188</f>
        <v>GODOY CRUZ (MZA.)</v>
      </c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102">
        <f t="shared" si="22"/>
        <v>14</v>
      </c>
      <c r="AC131" s="102" t="str">
        <f>+IF(J$10=14,K$10,IF(J$11=14,K$11,IF(J$12=14,K$12,IF(J$13=14,K$13,IF(J$14=14,K$14,IF(J$15=14,K$15,IF(J$16=14,K$16,IF(J$17=14,K$17," "))))))))</f>
        <v>ARGENTINOS JRS.</v>
      </c>
      <c r="AD131" s="102" t="str">
        <f>+IF(J$18=14,K$18,IF(J$19=14,K$19,IF(J$20=14,K$20,IF(J$21=14,K$21,IF(J$22=14,K$22,IF(J$23=14,K$23,IF(J$24=14,K$24," ")))))))</f>
        <v> </v>
      </c>
      <c r="AE131" s="102" t="str">
        <f>+IF(N$10=14,M$10,IF(N$11=14,M$11,IF(N$12=14,M$12,IF(N$13=14,M$13,IF(N$14=14,M$14,IF(N$15=14,M$15,IF(N$16=14,M$16,IF(N$17=14,M$17," "))))))))</f>
        <v>PLATENSE</v>
      </c>
      <c r="AF131" s="102" t="str">
        <f>+IF(N$18=14,M$18,IF(N$19=14,M$19,IF(N$20=14,M$20,IF(N$21=14,M$21,IF(N$22=14,M$22,IF(N$23=14,M$23,IF(N$24=14,M$24," ")))))))</f>
        <v> </v>
      </c>
    </row>
    <row r="132" ht="22.5" customHeight="1">
      <c r="E132" s="99" t="str">
        <f>AC167</f>
        <v>BANFIELD</v>
      </c>
      <c r="F132" s="100" t="s">
        <v>49</v>
      </c>
      <c r="G132" s="99" t="str">
        <f t="shared" si="24"/>
        <v>ESTUDIANTES DE L.P.</v>
      </c>
      <c r="H132" s="99"/>
      <c r="I132" s="99" t="str">
        <f t="shared" si="25"/>
        <v>G. Y ESGRIMA L.P.</v>
      </c>
      <c r="J132" s="100" t="s">
        <v>49</v>
      </c>
      <c r="K132" s="99" t="str">
        <f>AC187</f>
        <v>LANÚS</v>
      </c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102">
        <f t="shared" si="22"/>
        <v>15</v>
      </c>
      <c r="AC132" s="102" t="str">
        <f>+IF(J$10=15,K$10,IF(J$11=15,K$11,IF(J$12=15,K$12,IF(J$13=15,K$13,IF(J$14=15,K$14,IF(J$15=15,K$15,IF(J$16=15,K$16,IF(J$17=15,K$17," "))))))))</f>
        <v> </v>
      </c>
      <c r="AD132" s="102" t="str">
        <f>+IF(J$18=15,K$18,IF(J$19=15,K$19,IF(J$20=15,K$20,IF(J$21=15,K$21,IF(J$22=15,K$22,IF(J$23=15,K$23,IF(J$24=15,K$24," ")))))))</f>
        <v>TIGRE</v>
      </c>
      <c r="AE132" s="102" t="str">
        <f>+IF(N$10=15,M$10,IF(N$11=15,M$11,IF(N$12=15,M$12,IF(N$13=15,M$13,IF(N$14=15,M$14,IF(N$15=15,M$15,IF(N$16=15,M$16,IF(N$17=15,M$17," "))))))))</f>
        <v> </v>
      </c>
      <c r="AF132" s="102" t="str">
        <f>+IF(N$18=15,M$18,IF(N$19=15,M$19,IF(N$20=15,M$20,IF(N$21=15,M$21,IF(N$22=15,M$22,IF(N$23=15,M$23,IF(N$24=15,M$24," ")))))))</f>
        <v>VÉLEZ SARSFIELD</v>
      </c>
    </row>
    <row r="133" ht="22.5" customHeight="1">
      <c r="E133" s="99" t="str">
        <f>AC166</f>
        <v>ALDOSIVI (M.D.P.)</v>
      </c>
      <c r="F133" s="100" t="s">
        <v>49</v>
      </c>
      <c r="G133" s="99" t="str">
        <f t="shared" si="24"/>
        <v>BELGRANO (CBA.)</v>
      </c>
      <c r="H133" s="99"/>
      <c r="I133" s="99" t="str">
        <f t="shared" si="25"/>
        <v>TALLERES (CBA.)</v>
      </c>
      <c r="J133" s="100" t="s">
        <v>49</v>
      </c>
      <c r="K133" s="99" t="str">
        <f>AC186</f>
        <v>SAN MARTÍN (S.J.)</v>
      </c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102">
        <f t="shared" si="22"/>
        <v>16</v>
      </c>
      <c r="AC133" s="102" t="str">
        <f>+IF(J$10=16,K$10,IF(J$11=16,K$11,IF(J$12=16,K$12,IF(J$13=16,K$13,IF(J$14=16,K$14,IF(J$15=16,K$15,IF(J$16=16,K$16,IF(J$17=16,K$17," "))))))))</f>
        <v> </v>
      </c>
      <c r="AD133" s="102" t="str">
        <f>+IF(J$18=16,K$18,IF(J$19=16,K$19,IF(J$20=16,K$20,IF(J$21=16,K$21,IF(J$22=16,K$22,IF(J$23=16,K$23,IF(J$24=16,K$24,IF(J$25=16,K$25," "))))))))</f>
        <v> </v>
      </c>
      <c r="AE133" s="102" t="str">
        <f>+IF(N$10=16,M$10,IF(N$11=16,M$11,IF(N$12=16,M$12,IF(N$13=16,M$13,IF(N$14=16,M$14,IF(N$15=16,M$15,IF(N$16=16,M$16,IF(N$17=16,M$17," "))))))))</f>
        <v> </v>
      </c>
      <c r="AF133" s="102" t="str">
        <f>+IF(N$18=16,M$18,IF(N$19=16,M$19,IF(N$20=16,M$20,IF(N$21=16,M$21,IF(N$22=16,M$22,IF(N$23=16,M$23,IF(N$24=16,M$24,IF(N$25=16,M$25," "))))))))</f>
        <v> </v>
      </c>
    </row>
    <row r="134" ht="22.5" customHeight="1">
      <c r="E134" s="99" t="str">
        <f>AC165</f>
        <v>CTRAL.CÓRDOBA (S.E.)</v>
      </c>
      <c r="F134" s="100" t="s">
        <v>49</v>
      </c>
      <c r="G134" s="99" t="str">
        <f t="shared" si="24"/>
        <v>BARRACAS CTRAL.</v>
      </c>
      <c r="H134" s="99"/>
      <c r="I134" s="99" t="str">
        <f t="shared" si="25"/>
        <v>SARMIENTO</v>
      </c>
      <c r="J134" s="100" t="s">
        <v>49</v>
      </c>
      <c r="K134" s="99" t="str">
        <f>AC185</f>
        <v>AT. TUCUMÁN</v>
      </c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</row>
    <row r="135" ht="22.5" customHeight="1">
      <c r="E135" s="99" t="str">
        <f>AC164</f>
        <v>DEF. Y JUSTICIA</v>
      </c>
      <c r="F135" s="100" t="s">
        <v>49</v>
      </c>
      <c r="G135" s="99" t="str">
        <f t="shared" si="24"/>
        <v>N.O. BOYS</v>
      </c>
      <c r="I135" s="99" t="str">
        <f>AC183</f>
        <v>ROSARIO CTRAL.</v>
      </c>
      <c r="J135" s="100" t="s">
        <v>49</v>
      </c>
      <c r="K135" s="99" t="str">
        <f>AC184</f>
        <v>DEP. RIESTRA</v>
      </c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103" t="str">
        <f>+IF(AC115&lt;&gt;" ",AC115,IF(AD115&lt;&gt;" ",AD115,"1"))</f>
        <v>BOCA JRS.</v>
      </c>
      <c r="AC135" s="102">
        <v>1.0</v>
      </c>
      <c r="AD135" s="103" t="str">
        <f>+IF(AE115&lt;&gt;" ",AE115,IF(AF115&lt;&gt;" ",AF115,"1"))</f>
        <v>RIVER PLATE</v>
      </c>
      <c r="AE135" s="61"/>
      <c r="AF135" s="61"/>
    </row>
    <row r="136" ht="22.5" customHeight="1">
      <c r="E136" s="99"/>
      <c r="F136" s="100"/>
      <c r="G136" s="99"/>
      <c r="I136" s="99"/>
      <c r="J136" s="100"/>
      <c r="K136" s="99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103"/>
      <c r="AC136" s="102"/>
      <c r="AD136" s="103"/>
      <c r="AE136" s="61"/>
      <c r="AF136" s="61"/>
    </row>
    <row r="137" ht="22.5" customHeight="1">
      <c r="E137" s="99"/>
      <c r="F137" s="105" t="s">
        <v>52</v>
      </c>
      <c r="G137" s="106" t="str">
        <f>E128</f>
        <v>UNIÓN</v>
      </c>
      <c r="H137" s="108" t="s">
        <v>49</v>
      </c>
      <c r="I137" s="106" t="str">
        <f>K128</f>
        <v>INSTITUTO A.C. CBA.</v>
      </c>
      <c r="K137" s="99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103"/>
      <c r="AC137" s="102"/>
      <c r="AD137" s="103"/>
      <c r="AE137" s="61"/>
      <c r="AF137" s="61"/>
    </row>
    <row r="138" ht="18.0" customHeight="1">
      <c r="E138" s="99"/>
      <c r="F138" s="100"/>
      <c r="G138" s="99"/>
      <c r="I138" s="99"/>
      <c r="J138" s="100"/>
      <c r="K138" s="99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103"/>
      <c r="AC138" s="102"/>
      <c r="AD138" s="103"/>
      <c r="AE138" s="61"/>
      <c r="AF138" s="61"/>
    </row>
    <row r="139" ht="12.75" customHeight="1">
      <c r="E139" s="98" t="s">
        <v>70</v>
      </c>
      <c r="H139" s="61"/>
      <c r="I139" s="98" t="s">
        <v>70</v>
      </c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103" t="str">
        <f>+IF(AC116&lt;&gt;" ",AC116,IF(AD116&lt;&gt;" ",AD116,"2"))</f>
        <v>ESTUDIANTES DE L.P.</v>
      </c>
      <c r="AC139" s="102">
        <v>2.0</v>
      </c>
      <c r="AD139" s="103" t="str">
        <f>+IF(AE116&lt;&gt;" ",AE116,IF(AF116&lt;&gt;" ",AF116,"2"))</f>
        <v>G. Y ESGRIMA L.P.</v>
      </c>
      <c r="AE139" s="61"/>
      <c r="AF139" s="61"/>
    </row>
    <row r="140" ht="18.0" customHeight="1">
      <c r="E140" s="61"/>
      <c r="F140" s="61"/>
      <c r="G140" s="61"/>
      <c r="H140" s="61"/>
      <c r="I140" s="61"/>
      <c r="J140" s="61"/>
      <c r="K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103" t="str">
        <f>+IF(AC117&lt;&gt;" ",AC117,IF(AD117&lt;&gt;" ",AD117,"3"))</f>
        <v>BELGRANO (CBA.)</v>
      </c>
      <c r="AC140" s="102">
        <v>3.0</v>
      </c>
      <c r="AD140" s="103" t="str">
        <f>+IF(AE117&lt;&gt;" ",AE117,IF(AF117&lt;&gt;" ",AF117,"3"))</f>
        <v>TALLERES (CBA.)</v>
      </c>
      <c r="AE140" s="61"/>
      <c r="AF140" s="61"/>
    </row>
    <row r="141" ht="22.5" customHeight="1">
      <c r="E141" s="101" t="s">
        <v>48</v>
      </c>
      <c r="F141" s="100"/>
      <c r="G141" s="99" t="str">
        <f t="shared" ref="G141:G146" si="26">AC163</f>
        <v>N.O. BOYS</v>
      </c>
      <c r="H141" s="99"/>
      <c r="I141" s="99" t="str">
        <f t="shared" ref="I141:I148" si="27">AC183</f>
        <v>ROSARIO CTRAL.</v>
      </c>
      <c r="J141" s="100"/>
      <c r="K141" s="101" t="s">
        <v>48</v>
      </c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103" t="str">
        <f>+IF(AC118&lt;&gt;" ",AC118,IF(AD118&lt;&gt;" ",AD118,"4"))</f>
        <v>BARRACAS CTRAL.</v>
      </c>
      <c r="AC141" s="102">
        <v>4.0</v>
      </c>
      <c r="AD141" s="103" t="str">
        <f>+IF(AE118&lt;&gt;" ",AE118,IF(AF118&lt;&gt;" ",AF118,"4"))</f>
        <v>SARMIENTO</v>
      </c>
      <c r="AE141" s="61"/>
      <c r="AF141" s="61"/>
    </row>
    <row r="142" ht="22.5" customHeight="1">
      <c r="E142" s="99" t="str">
        <f>AC162</f>
        <v>BARRACAS CTRAL.</v>
      </c>
      <c r="F142" s="100" t="s">
        <v>49</v>
      </c>
      <c r="G142" s="99" t="str">
        <f t="shared" si="26"/>
        <v>DEF. Y JUSTICIA</v>
      </c>
      <c r="H142" s="99"/>
      <c r="I142" s="99" t="str">
        <f t="shared" si="27"/>
        <v>DEP. RIESTRA</v>
      </c>
      <c r="J142" s="100" t="s">
        <v>49</v>
      </c>
      <c r="K142" s="99" t="str">
        <f>AC179</f>
        <v>SARMIENTO</v>
      </c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103" t="str">
        <f>+IF(AC119&lt;&gt;" ",AC119,IF(AD119&lt;&gt;" ",AD119,"5"))</f>
        <v>N.O. BOYS</v>
      </c>
      <c r="AC142" s="102">
        <v>5.0</v>
      </c>
      <c r="AD142" s="103" t="str">
        <f>+IF(AE119&lt;&gt;" ",AE119,IF(AF119&lt;&gt;" ",AF119,"5"))</f>
        <v>ROSARIO CTRAL.</v>
      </c>
      <c r="AE142" s="61"/>
      <c r="AF142" s="61"/>
    </row>
    <row r="143" ht="22.5" customHeight="1">
      <c r="E143" s="99" t="str">
        <f>AC161</f>
        <v>BELGRANO (CBA.)</v>
      </c>
      <c r="F143" s="100" t="s">
        <v>49</v>
      </c>
      <c r="G143" s="99" t="str">
        <f t="shared" si="26"/>
        <v>CTRAL.CÓRDOBA (S.E.)</v>
      </c>
      <c r="H143" s="99"/>
      <c r="I143" s="99" t="str">
        <f t="shared" si="27"/>
        <v>AT. TUCUMÁN</v>
      </c>
      <c r="J143" s="100" t="s">
        <v>49</v>
      </c>
      <c r="K143" s="99" t="str">
        <f>AC178</f>
        <v>TALLERES (CBA.)</v>
      </c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103" t="str">
        <f>+IF(AC120&lt;&gt;" ",AC120,IF(AD120&lt;&gt;" ",AD120,"6"))</f>
        <v>DEF. Y JUSTICIA</v>
      </c>
      <c r="AC143" s="102">
        <v>6.0</v>
      </c>
      <c r="AD143" s="103" t="str">
        <f>+IF(AE120&lt;&gt;" ",AE120,IF(AF120&lt;&gt;" ",AF120,"6"))</f>
        <v>DEP. RIESTRA</v>
      </c>
      <c r="AE143" s="61"/>
      <c r="AF143" s="61"/>
    </row>
    <row r="144" ht="22.5" customHeight="1">
      <c r="E144" s="99" t="str">
        <f>AC160</f>
        <v>ESTUDIANTES DE L.P.</v>
      </c>
      <c r="F144" s="100" t="s">
        <v>49</v>
      </c>
      <c r="G144" s="99" t="str">
        <f t="shared" si="26"/>
        <v>ALDOSIVI (M.D.P.)</v>
      </c>
      <c r="H144" s="99"/>
      <c r="I144" s="99" t="str">
        <f t="shared" si="27"/>
        <v>SAN MARTÍN (S.J.)</v>
      </c>
      <c r="J144" s="100" t="s">
        <v>49</v>
      </c>
      <c r="K144" s="99" t="str">
        <f>AC177</f>
        <v>G. Y ESGRIMA L.P.</v>
      </c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103" t="str">
        <f>+IF(AC121&lt;&gt;" ",AC121,IF(AD121&lt;&gt;" ",AD121,"7"))</f>
        <v>CTRAL.CÓRDOBA (S.E.)</v>
      </c>
      <c r="AC144" s="102">
        <v>7.0</v>
      </c>
      <c r="AD144" s="103" t="str">
        <f>+IF(AE121&lt;&gt;" ",AE121,IF(AF121&lt;&gt;" ",AF121,"7"))</f>
        <v>AT. TUCUMÁN</v>
      </c>
      <c r="AE144" s="61"/>
      <c r="AF144" s="61"/>
    </row>
    <row r="145" ht="22.5" customHeight="1">
      <c r="E145" s="99" t="str">
        <f>AC159</f>
        <v>BOCA JRS.</v>
      </c>
      <c r="F145" s="100" t="s">
        <v>49</v>
      </c>
      <c r="G145" s="99" t="str">
        <f t="shared" si="26"/>
        <v>BANFIELD</v>
      </c>
      <c r="H145" s="99"/>
      <c r="I145" s="99" t="str">
        <f t="shared" si="27"/>
        <v>LANÚS</v>
      </c>
      <c r="J145" s="100" t="s">
        <v>49</v>
      </c>
      <c r="K145" s="99" t="str">
        <f>AC176</f>
        <v>RIVER PLATE</v>
      </c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103" t="str">
        <f>+IF(AC122&lt;&gt;" ",AC122,IF(AD122&lt;&gt;" ",AD122,"8"))</f>
        <v>ALDOSIVI (M.D.P.)</v>
      </c>
      <c r="AC145" s="102">
        <v>8.0</v>
      </c>
      <c r="AD145" s="103" t="str">
        <f>+IF(AE122&lt;&gt;" ",AE122,IF(AF122&lt;&gt;" ",AF122,"8"))</f>
        <v>SAN MARTÍN (S.J.)</v>
      </c>
      <c r="AE145" s="61"/>
      <c r="AF145" s="61"/>
    </row>
    <row r="146" ht="22.5" customHeight="1">
      <c r="E146" s="99" t="str">
        <f>AC174</f>
        <v>TIGRE</v>
      </c>
      <c r="F146" s="100" t="s">
        <v>49</v>
      </c>
      <c r="G146" s="99" t="str">
        <f t="shared" si="26"/>
        <v>INDEPENDIENTE R. (MZA.)</v>
      </c>
      <c r="H146" s="99"/>
      <c r="I146" s="99" t="str">
        <f t="shared" si="27"/>
        <v>GODOY CRUZ (MZA.)</v>
      </c>
      <c r="J146" s="100" t="s">
        <v>49</v>
      </c>
      <c r="K146" s="99" t="str">
        <f>AC196</f>
        <v>VÉLEZ SARSFIELD</v>
      </c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103" t="str">
        <f>+IF(AC126&lt;&gt;" ",AC126,IF(AD126&lt;&gt;" ",AD126,"9"))</f>
        <v>BANFIELD</v>
      </c>
      <c r="AC146" s="102">
        <v>9.0</v>
      </c>
      <c r="AD146" s="103" t="str">
        <f>+IF(AE126&lt;&gt;" ",AE126,IF(AF126&lt;&gt;" ",AF126,"9"))</f>
        <v>LANÚS</v>
      </c>
      <c r="AE146" s="61"/>
      <c r="AF146" s="61"/>
    </row>
    <row r="147" ht="22.5" customHeight="1">
      <c r="E147" s="99" t="str">
        <f>AC173</f>
        <v>ARGENTINOS JRS.</v>
      </c>
      <c r="F147" s="100" t="s">
        <v>49</v>
      </c>
      <c r="G147" s="99" t="str">
        <f t="shared" ref="G147:G148" si="28">AC170</f>
        <v>RACING CLUB</v>
      </c>
      <c r="H147" s="99"/>
      <c r="I147" s="99" t="str">
        <f t="shared" si="27"/>
        <v>INDEPENDIENTE</v>
      </c>
      <c r="J147" s="100" t="s">
        <v>49</v>
      </c>
      <c r="K147" s="99" t="str">
        <f>AC192</f>
        <v>PLATENSE</v>
      </c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103" t="str">
        <f>+IF(AC127&lt;&gt;" ",AC127,IF(AD127&lt;&gt;" ",AD127,"10"))</f>
        <v>INDEPENDIENTE R. (MZA.)</v>
      </c>
      <c r="AC147" s="102">
        <v>10.0</v>
      </c>
      <c r="AD147" s="103" t="str">
        <f>+IF(AE127&lt;&gt;" ",AE127,IF(AF127&lt;&gt;" ",AF127,"10"))</f>
        <v>GODOY CRUZ (MZA.)</v>
      </c>
      <c r="AE147" s="61"/>
      <c r="AF147" s="61"/>
    </row>
    <row r="148" ht="22.5" customHeight="1">
      <c r="E148" s="99" t="str">
        <f>AC172</f>
        <v>UNIÓN</v>
      </c>
      <c r="F148" s="100" t="s">
        <v>49</v>
      </c>
      <c r="G148" s="99" t="str">
        <f t="shared" si="28"/>
        <v>HURACÁN</v>
      </c>
      <c r="I148" s="99" t="str">
        <f t="shared" si="27"/>
        <v>SAN LORENZO DE A.</v>
      </c>
      <c r="J148" s="100" t="s">
        <v>49</v>
      </c>
      <c r="K148" s="99" t="str">
        <f>AC191</f>
        <v>INSTITUTO A.C. CBA.</v>
      </c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103" t="str">
        <f>+IF(AC128&lt;&gt;" ",AC128,IF(AD128&lt;&gt;" ",AD128,"11"))</f>
        <v>RACING CLUB</v>
      </c>
      <c r="AC148" s="102">
        <v>11.0</v>
      </c>
      <c r="AD148" s="103" t="str">
        <f>+IF(AE128&lt;&gt;" ",AE128,IF(AF128&lt;&gt;" ",AF128,"11"))</f>
        <v>INDEPENDIENTE</v>
      </c>
      <c r="AE148" s="61"/>
      <c r="AF148" s="61"/>
    </row>
    <row r="149" ht="22.5" customHeight="1">
      <c r="E149" s="99"/>
      <c r="F149" s="100"/>
      <c r="G149" s="99"/>
      <c r="I149" s="99"/>
      <c r="J149" s="100"/>
      <c r="K149" s="99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103"/>
      <c r="AC149" s="102"/>
      <c r="AD149" s="103"/>
      <c r="AE149" s="61"/>
      <c r="AF149" s="61"/>
    </row>
    <row r="150" ht="22.5" customHeight="1">
      <c r="E150" s="99"/>
      <c r="F150" s="105" t="s">
        <v>52</v>
      </c>
      <c r="G150" s="106" t="str">
        <f>I141</f>
        <v>ROSARIO CTRAL.</v>
      </c>
      <c r="H150" s="108" t="s">
        <v>49</v>
      </c>
      <c r="I150" s="106" t="str">
        <f>G141</f>
        <v>N.O. BOYS</v>
      </c>
      <c r="K150" s="99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103"/>
      <c r="AC150" s="102"/>
      <c r="AD150" s="103"/>
      <c r="AE150" s="61"/>
      <c r="AF150" s="61"/>
    </row>
    <row r="151" ht="18.0" customHeight="1">
      <c r="E151" s="99"/>
      <c r="F151" s="100"/>
      <c r="G151" s="99"/>
      <c r="I151" s="99"/>
      <c r="J151" s="100"/>
      <c r="K151" s="99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103"/>
      <c r="AC151" s="102"/>
      <c r="AD151" s="103"/>
      <c r="AE151" s="61"/>
      <c r="AF151" s="61"/>
    </row>
    <row r="152" ht="12.75" customHeight="1">
      <c r="E152" s="98" t="s">
        <v>72</v>
      </c>
      <c r="H152" s="61"/>
      <c r="I152" s="98" t="s">
        <v>72</v>
      </c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103" t="str">
        <f>+IF(AC129&lt;&gt;" ",AC129,IF(AD129&lt;&gt;" ",AD129,"12"))</f>
        <v>HURACÁN</v>
      </c>
      <c r="AC152" s="102">
        <v>12.0</v>
      </c>
      <c r="AD152" s="103" t="str">
        <f>+IF(AE129&lt;&gt;" ",AE129,IF(AF129&lt;&gt;" ",AF129,"12"))</f>
        <v>SAN LORENZO DE A.</v>
      </c>
      <c r="AE152" s="61"/>
      <c r="AF152" s="61"/>
    </row>
    <row r="153" ht="18.0" customHeight="1"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103" t="str">
        <f>+IF(AC130&lt;&gt;" ",AC130,IF(AD130&lt;&gt;" ",AD130,"13"))</f>
        <v>UNIÓN</v>
      </c>
      <c r="AC153" s="102">
        <v>13.0</v>
      </c>
      <c r="AD153" s="103" t="str">
        <f>+IF(AE130&lt;&gt;" ",AE130,IF(AF130&lt;&gt;" ",AF130,"13"))</f>
        <v>INSTITUTO A.C. CBA.</v>
      </c>
      <c r="AE153" s="61"/>
      <c r="AF153" s="61"/>
    </row>
    <row r="154" ht="22.5" customHeight="1">
      <c r="E154" s="99" t="s">
        <v>94</v>
      </c>
      <c r="F154" s="99" t="s">
        <v>49</v>
      </c>
      <c r="G154" s="99" t="s">
        <v>94</v>
      </c>
      <c r="H154" s="110"/>
      <c r="I154" s="99" t="str">
        <f t="shared" ref="I154:I168" si="29">E154</f>
        <v> </v>
      </c>
      <c r="J154" s="99" t="s">
        <v>49</v>
      </c>
      <c r="K154" s="99" t="str">
        <f t="shared" ref="K154:K168" si="30">G154</f>
        <v> </v>
      </c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102" t="str">
        <f>+IF(AC131&lt;&gt;" ",AC131,IF(AD131&lt;&gt;" ",AD131,"14"))</f>
        <v>ARGENTINOS JRS.</v>
      </c>
      <c r="AC154" s="102">
        <v>14.0</v>
      </c>
      <c r="AD154" s="102" t="str">
        <f>+IF(AE131&lt;&gt;" ",AE131,IF(AF131&lt;&gt;" ",AF131,"14"))</f>
        <v>PLATENSE</v>
      </c>
      <c r="AE154" s="61"/>
      <c r="AF154" s="61"/>
    </row>
    <row r="155" ht="22.5" customHeight="1">
      <c r="E155" s="99" t="s">
        <v>94</v>
      </c>
      <c r="F155" s="99" t="s">
        <v>49</v>
      </c>
      <c r="G155" s="99" t="s">
        <v>94</v>
      </c>
      <c r="H155" s="110"/>
      <c r="I155" s="99" t="str">
        <f t="shared" si="29"/>
        <v> </v>
      </c>
      <c r="J155" s="99" t="s">
        <v>49</v>
      </c>
      <c r="K155" s="99" t="str">
        <f t="shared" si="30"/>
        <v> </v>
      </c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102" t="str">
        <f>+IF(AC132&lt;&gt;" ",AC132,IF(AD132&lt;&gt;" ",AD132,"15"))</f>
        <v>TIGRE</v>
      </c>
      <c r="AC155" s="102">
        <v>14.0</v>
      </c>
      <c r="AD155" s="102" t="str">
        <f>+IF(AE132&lt;&gt;" ",AE132,IF(AF132&lt;&gt;" ",AF132,"15"))</f>
        <v>VÉLEZ SARSFIELD</v>
      </c>
      <c r="AE155" s="61"/>
      <c r="AF155" s="61"/>
    </row>
    <row r="156" ht="22.5" customHeight="1">
      <c r="E156" s="99" t="s">
        <v>94</v>
      </c>
      <c r="F156" s="99" t="s">
        <v>49</v>
      </c>
      <c r="G156" s="99" t="s">
        <v>94</v>
      </c>
      <c r="H156" s="110"/>
      <c r="I156" s="99" t="str">
        <f t="shared" si="29"/>
        <v> </v>
      </c>
      <c r="J156" s="99" t="s">
        <v>49</v>
      </c>
      <c r="K156" s="99" t="str">
        <f t="shared" si="30"/>
        <v> </v>
      </c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</row>
    <row r="157" ht="22.5" customHeight="1">
      <c r="E157" s="99" t="s">
        <v>94</v>
      </c>
      <c r="F157" s="99" t="s">
        <v>49</v>
      </c>
      <c r="G157" s="99" t="s">
        <v>94</v>
      </c>
      <c r="H157" s="110"/>
      <c r="I157" s="99" t="str">
        <f t="shared" si="29"/>
        <v> </v>
      </c>
      <c r="J157" s="99" t="s">
        <v>49</v>
      </c>
      <c r="K157" s="99" t="str">
        <f t="shared" si="30"/>
        <v> </v>
      </c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</row>
    <row r="158" ht="22.5" customHeight="1">
      <c r="E158" s="99" t="s">
        <v>94</v>
      </c>
      <c r="F158" s="99" t="s">
        <v>49</v>
      </c>
      <c r="G158" s="99" t="s">
        <v>94</v>
      </c>
      <c r="H158" s="110"/>
      <c r="I158" s="99" t="str">
        <f t="shared" si="29"/>
        <v> </v>
      </c>
      <c r="J158" s="99" t="s">
        <v>49</v>
      </c>
      <c r="K158" s="99" t="str">
        <f t="shared" si="30"/>
        <v> </v>
      </c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</row>
    <row r="159" ht="22.5" customHeight="1">
      <c r="E159" s="99" t="s">
        <v>94</v>
      </c>
      <c r="F159" s="99" t="s">
        <v>49</v>
      </c>
      <c r="G159" s="99" t="s">
        <v>94</v>
      </c>
      <c r="H159" s="110"/>
      <c r="I159" s="99" t="str">
        <f t="shared" si="29"/>
        <v> </v>
      </c>
      <c r="J159" s="99" t="s">
        <v>49</v>
      </c>
      <c r="K159" s="99" t="str">
        <f t="shared" si="30"/>
        <v> </v>
      </c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111" t="str">
        <f>+IF(AC115&lt;&gt;" ",AC115,IF(AD115&lt;&gt;" ",AD115,"1"))</f>
        <v>BOCA JRS.</v>
      </c>
      <c r="AD159" s="112">
        <v>1.0</v>
      </c>
      <c r="AE159" s="61"/>
      <c r="AF159" s="61"/>
    </row>
    <row r="160" ht="22.5" customHeight="1">
      <c r="E160" s="99" t="s">
        <v>94</v>
      </c>
      <c r="F160" s="99" t="s">
        <v>49</v>
      </c>
      <c r="G160" s="99" t="s">
        <v>94</v>
      </c>
      <c r="H160" s="110"/>
      <c r="I160" s="99" t="str">
        <f t="shared" si="29"/>
        <v> </v>
      </c>
      <c r="J160" s="99" t="s">
        <v>49</v>
      </c>
      <c r="K160" s="99" t="str">
        <f t="shared" si="30"/>
        <v> </v>
      </c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111" t="str">
        <f>+IF(AC116&lt;&gt;" ",AC116,IF(AD116&lt;&gt;" ",AD116,"2"))</f>
        <v>ESTUDIANTES DE L.P.</v>
      </c>
      <c r="AD160" s="112">
        <v>2.0</v>
      </c>
      <c r="AE160" s="61"/>
      <c r="AF160" s="61"/>
    </row>
    <row r="161" ht="22.5" customHeight="1">
      <c r="E161" s="99" t="s">
        <v>94</v>
      </c>
      <c r="F161" s="99" t="s">
        <v>49</v>
      </c>
      <c r="G161" s="99" t="s">
        <v>94</v>
      </c>
      <c r="H161" s="110"/>
      <c r="I161" s="99" t="str">
        <f t="shared" si="29"/>
        <v> </v>
      </c>
      <c r="J161" s="99" t="s">
        <v>49</v>
      </c>
      <c r="K161" s="99" t="str">
        <f t="shared" si="30"/>
        <v> </v>
      </c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111" t="str">
        <f>+IF(AC117&lt;&gt;" ",AC117,IF(AD117&lt;&gt;" ",AD117,"3"))</f>
        <v>BELGRANO (CBA.)</v>
      </c>
      <c r="AD161" s="112">
        <v>3.0</v>
      </c>
      <c r="AE161" s="61"/>
      <c r="AF161" s="61"/>
    </row>
    <row r="162" ht="22.5" customHeight="1">
      <c r="E162" s="99" t="s">
        <v>94</v>
      </c>
      <c r="F162" s="99" t="s">
        <v>49</v>
      </c>
      <c r="G162" s="99" t="s">
        <v>94</v>
      </c>
      <c r="H162" s="110"/>
      <c r="I162" s="99" t="str">
        <f t="shared" si="29"/>
        <v> </v>
      </c>
      <c r="J162" s="99" t="s">
        <v>49</v>
      </c>
      <c r="K162" s="99" t="str">
        <f t="shared" si="30"/>
        <v> </v>
      </c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111" t="str">
        <f>+IF(AC118&lt;&gt;" ",AC118,IF(AD118&lt;&gt;" ",AD118,"4"))</f>
        <v>BARRACAS CTRAL.</v>
      </c>
      <c r="AD162" s="112">
        <v>4.0</v>
      </c>
      <c r="AE162" s="61"/>
      <c r="AF162" s="61"/>
    </row>
    <row r="163" ht="22.5" customHeight="1">
      <c r="E163" s="99" t="s">
        <v>94</v>
      </c>
      <c r="F163" s="99" t="s">
        <v>49</v>
      </c>
      <c r="G163" s="99" t="s">
        <v>94</v>
      </c>
      <c r="H163" s="110"/>
      <c r="I163" s="99" t="str">
        <f t="shared" si="29"/>
        <v> </v>
      </c>
      <c r="J163" s="99" t="s">
        <v>49</v>
      </c>
      <c r="K163" s="99" t="str">
        <f t="shared" si="30"/>
        <v> </v>
      </c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111" t="str">
        <f>+IF(AC119&lt;&gt;" ",AC119,IF(AD119&lt;&gt;" ",AD119,"5"))</f>
        <v>N.O. BOYS</v>
      </c>
      <c r="AD163" s="112">
        <v>5.0</v>
      </c>
      <c r="AE163" s="61"/>
      <c r="AF163" s="61"/>
    </row>
    <row r="164" ht="22.5" customHeight="1">
      <c r="E164" s="99" t="s">
        <v>94</v>
      </c>
      <c r="F164" s="99" t="s">
        <v>49</v>
      </c>
      <c r="G164" s="99" t="s">
        <v>94</v>
      </c>
      <c r="H164" s="110"/>
      <c r="I164" s="99" t="str">
        <f t="shared" si="29"/>
        <v> </v>
      </c>
      <c r="J164" s="99" t="s">
        <v>49</v>
      </c>
      <c r="K164" s="99" t="str">
        <f t="shared" si="30"/>
        <v> </v>
      </c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111" t="str">
        <f>+IF(AC120&lt;&gt;" ",AC120,IF(AD120&lt;&gt;" ",AD120,"6"))</f>
        <v>DEF. Y JUSTICIA</v>
      </c>
      <c r="AD164" s="112">
        <v>6.0</v>
      </c>
      <c r="AE164" s="61"/>
      <c r="AF164" s="61"/>
    </row>
    <row r="165" ht="22.5" customHeight="1">
      <c r="E165" s="99" t="s">
        <v>94</v>
      </c>
      <c r="F165" s="99" t="s">
        <v>49</v>
      </c>
      <c r="G165" s="99" t="s">
        <v>94</v>
      </c>
      <c r="H165" s="110"/>
      <c r="I165" s="99" t="str">
        <f t="shared" si="29"/>
        <v> </v>
      </c>
      <c r="J165" s="99" t="s">
        <v>49</v>
      </c>
      <c r="K165" s="99" t="str">
        <f t="shared" si="30"/>
        <v> </v>
      </c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111" t="str">
        <f>+IF(AC121&lt;&gt;" ",AC121,IF(AD121&lt;&gt;" ",AD121,"7"))</f>
        <v>CTRAL.CÓRDOBA (S.E.)</v>
      </c>
      <c r="AD165" s="112">
        <v>7.0</v>
      </c>
      <c r="AE165" s="61"/>
      <c r="AF165" s="61"/>
    </row>
    <row r="166" ht="22.5" customHeight="1">
      <c r="E166" s="99" t="s">
        <v>94</v>
      </c>
      <c r="F166" s="99" t="s">
        <v>49</v>
      </c>
      <c r="G166" s="99" t="s">
        <v>94</v>
      </c>
      <c r="H166" s="110"/>
      <c r="I166" s="99" t="str">
        <f t="shared" si="29"/>
        <v> </v>
      </c>
      <c r="J166" s="99" t="s">
        <v>49</v>
      </c>
      <c r="K166" s="99" t="str">
        <f t="shared" si="30"/>
        <v> </v>
      </c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111" t="str">
        <f>+IF(AC122&lt;&gt;" ",AC122,IF(AD122&lt;&gt;" ",AD122,"8"))</f>
        <v>ALDOSIVI (M.D.P.)</v>
      </c>
      <c r="AD166" s="112">
        <v>8.0</v>
      </c>
      <c r="AE166" s="61"/>
      <c r="AF166" s="61"/>
    </row>
    <row r="167" ht="22.5" customHeight="1">
      <c r="E167" s="99" t="s">
        <v>94</v>
      </c>
      <c r="F167" s="99" t="s">
        <v>49</v>
      </c>
      <c r="G167" s="99" t="s">
        <v>94</v>
      </c>
      <c r="H167" s="110"/>
      <c r="I167" s="99" t="str">
        <f t="shared" si="29"/>
        <v> </v>
      </c>
      <c r="J167" s="99" t="s">
        <v>49</v>
      </c>
      <c r="K167" s="99" t="str">
        <f t="shared" si="30"/>
        <v> </v>
      </c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111" t="str">
        <f>+IF(AC126&lt;&gt;" ",AC126,IF(AD126&lt;&gt;" ",AD126,"9"))</f>
        <v>BANFIELD</v>
      </c>
      <c r="AD167" s="112">
        <v>9.0</v>
      </c>
      <c r="AE167" s="61"/>
      <c r="AF167" s="61"/>
    </row>
    <row r="168" ht="22.5" customHeight="1">
      <c r="E168" s="99" t="s">
        <v>94</v>
      </c>
      <c r="F168" s="99" t="s">
        <v>49</v>
      </c>
      <c r="G168" s="99" t="s">
        <v>94</v>
      </c>
      <c r="H168" s="110"/>
      <c r="I168" s="99" t="str">
        <f t="shared" si="29"/>
        <v> </v>
      </c>
      <c r="J168" s="99" t="s">
        <v>49</v>
      </c>
      <c r="K168" s="99" t="str">
        <f t="shared" si="30"/>
        <v> </v>
      </c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111" t="str">
        <f>+IF(AC127&lt;&gt;" ",AC127,IF(AD127&lt;&gt;" ",AD127,"10"))</f>
        <v>INDEPENDIENTE R. (MZA.)</v>
      </c>
      <c r="AD168" s="112">
        <v>10.0</v>
      </c>
      <c r="AE168" s="61"/>
      <c r="AF168" s="61"/>
    </row>
    <row r="169" ht="18.0" customHeight="1">
      <c r="E169" s="99"/>
      <c r="F169" s="99"/>
      <c r="G169" s="99"/>
      <c r="H169" s="110"/>
      <c r="I169" s="99"/>
      <c r="J169" s="99"/>
      <c r="K169" s="99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111"/>
      <c r="AD169" s="112"/>
      <c r="AE169" s="61"/>
      <c r="AF169" s="61"/>
    </row>
    <row r="170" ht="12.75" customHeight="1">
      <c r="E170" s="98" t="s">
        <v>74</v>
      </c>
      <c r="H170" s="61"/>
      <c r="I170" s="98" t="s">
        <v>74</v>
      </c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111" t="str">
        <f>+IF(AC128&lt;&gt;" ",AC128,IF(AD128&lt;&gt;" ",AD128,"11"))</f>
        <v>RACING CLUB</v>
      </c>
      <c r="AD170" s="112">
        <v>11.0</v>
      </c>
      <c r="AE170" s="61"/>
      <c r="AF170" s="61"/>
    </row>
    <row r="171" ht="18.0" customHeight="1">
      <c r="E171" s="61"/>
      <c r="F171" s="61"/>
      <c r="G171" s="61"/>
      <c r="H171" s="61"/>
      <c r="I171" s="61"/>
      <c r="J171" s="61"/>
      <c r="K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111" t="str">
        <f>+IF(AC129&lt;&gt;" ",AC129,IF(AD129&lt;&gt;" ",AD129,"12"))</f>
        <v>HURACÁN</v>
      </c>
      <c r="AD171" s="112">
        <v>12.0</v>
      </c>
      <c r="AE171" s="61"/>
      <c r="AF171" s="61"/>
    </row>
    <row r="172" ht="22.5" customHeight="1">
      <c r="E172" s="99" t="str">
        <f>AC171</f>
        <v>HURACÁN</v>
      </c>
      <c r="F172" s="100"/>
      <c r="G172" s="101" t="s">
        <v>48</v>
      </c>
      <c r="H172" s="99"/>
      <c r="I172" s="101" t="s">
        <v>48</v>
      </c>
      <c r="J172" s="100"/>
      <c r="K172" s="99" t="str">
        <f>AC190</f>
        <v>SAN LORENZO DE A.</v>
      </c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111" t="str">
        <f>+IF(AC130&lt;&gt;" ",AC130,IF(AD130&lt;&gt;" ",AD130,"13"))</f>
        <v>UNIÓN</v>
      </c>
      <c r="AD172" s="112">
        <v>13.0</v>
      </c>
      <c r="AE172" s="61"/>
      <c r="AF172" s="61"/>
    </row>
    <row r="173" ht="22.5" customHeight="1">
      <c r="E173" s="99" t="str">
        <f>AC170</f>
        <v>RACING CLUB</v>
      </c>
      <c r="F173" s="100" t="s">
        <v>49</v>
      </c>
      <c r="G173" s="99" t="str">
        <f t="shared" ref="G173:G175" si="31">AC172</f>
        <v>UNIÓN</v>
      </c>
      <c r="H173" s="99"/>
      <c r="I173" s="99" t="str">
        <f t="shared" ref="I173:I174" si="32">AC191</f>
        <v>INSTITUTO A.C. CBA.</v>
      </c>
      <c r="J173" s="100" t="s">
        <v>49</v>
      </c>
      <c r="K173" s="99" t="str">
        <f>AC189</f>
        <v>INDEPENDIENTE</v>
      </c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111" t="str">
        <f>+IF(AC131&lt;&gt;" ",AC131,IF(AD131&lt;&gt;" ",AD131,"14"))</f>
        <v>ARGENTINOS JRS.</v>
      </c>
      <c r="AD173" s="112">
        <v>14.0</v>
      </c>
      <c r="AE173" s="61"/>
      <c r="AF173" s="61"/>
    </row>
    <row r="174" ht="22.5" customHeight="1">
      <c r="E174" s="99" t="str">
        <f>AC168</f>
        <v>INDEPENDIENTE R. (MZA.)</v>
      </c>
      <c r="F174" s="100" t="s">
        <v>49</v>
      </c>
      <c r="G174" s="99" t="str">
        <f t="shared" si="31"/>
        <v>ARGENTINOS JRS.</v>
      </c>
      <c r="H174" s="99"/>
      <c r="I174" s="99" t="str">
        <f t="shared" si="32"/>
        <v>PLATENSE</v>
      </c>
      <c r="J174" s="100" t="s">
        <v>49</v>
      </c>
      <c r="K174" s="99" t="str">
        <f>AC188</f>
        <v>GODOY CRUZ (MZA.)</v>
      </c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111" t="str">
        <f>+IF(AC132&lt;&gt;" ",AC132,IF(AD132&lt;&gt;" ",AD132,"15"))</f>
        <v>TIGRE</v>
      </c>
      <c r="AD174" s="112">
        <v>15.0</v>
      </c>
      <c r="AE174" s="61"/>
      <c r="AF174" s="61"/>
    </row>
    <row r="175" ht="22.5" customHeight="1">
      <c r="E175" s="99" t="str">
        <f>AC167</f>
        <v>BANFIELD</v>
      </c>
      <c r="F175" s="100" t="s">
        <v>49</v>
      </c>
      <c r="G175" s="99" t="str">
        <f t="shared" si="31"/>
        <v>TIGRE</v>
      </c>
      <c r="H175" s="99"/>
      <c r="I175" s="99" t="str">
        <f>AC196</f>
        <v>VÉLEZ SARSFIELD</v>
      </c>
      <c r="J175" s="100" t="s">
        <v>49</v>
      </c>
      <c r="K175" s="99" t="str">
        <f>AC187</f>
        <v>LANÚS</v>
      </c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111" t="str">
        <f>+IF(AC133&lt;&gt;" ",AC133,IF(AD133&lt;&gt;" ",AD133,"16"))</f>
        <v>16</v>
      </c>
      <c r="AD175" s="112">
        <v>16.0</v>
      </c>
      <c r="AE175" s="61"/>
      <c r="AF175" s="61"/>
    </row>
    <row r="176" ht="22.5" customHeight="1">
      <c r="E176" s="99" t="str">
        <f>AC166</f>
        <v>ALDOSIVI (M.D.P.)</v>
      </c>
      <c r="F176" s="100" t="s">
        <v>49</v>
      </c>
      <c r="G176" s="99" t="str">
        <f t="shared" ref="G176:G179" si="33">AC159</f>
        <v>BOCA JRS.</v>
      </c>
      <c r="H176" s="99"/>
      <c r="I176" s="99" t="str">
        <f t="shared" ref="I176:I179" si="34">AC176</f>
        <v>RIVER PLATE</v>
      </c>
      <c r="J176" s="100" t="s">
        <v>49</v>
      </c>
      <c r="K176" s="99" t="str">
        <f>AC186</f>
        <v>SAN MARTÍN (S.J.)</v>
      </c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111" t="str">
        <f>+IF(AE115&lt;&gt;" ",AE115,IF(AF115&lt;&gt;" ",AF115,"1"))</f>
        <v>RIVER PLATE</v>
      </c>
      <c r="AD176" s="112">
        <v>1.0</v>
      </c>
      <c r="AE176" s="61"/>
      <c r="AF176" s="61"/>
    </row>
    <row r="177" ht="22.5" customHeight="1">
      <c r="E177" s="99" t="str">
        <f>AC165</f>
        <v>CTRAL.CÓRDOBA (S.E.)</v>
      </c>
      <c r="F177" s="100" t="s">
        <v>49</v>
      </c>
      <c r="G177" s="99" t="str">
        <f t="shared" si="33"/>
        <v>ESTUDIANTES DE L.P.</v>
      </c>
      <c r="H177" s="99"/>
      <c r="I177" s="99" t="str">
        <f t="shared" si="34"/>
        <v>G. Y ESGRIMA L.P.</v>
      </c>
      <c r="J177" s="100" t="s">
        <v>49</v>
      </c>
      <c r="K177" s="99" t="str">
        <f>AC185</f>
        <v>AT. TUCUMÁN</v>
      </c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111" t="str">
        <f>+IF(AE116&lt;&gt;" ",AE116,IF(AF116&lt;&gt;" ",AF116,"2"))</f>
        <v>G. Y ESGRIMA L.P.</v>
      </c>
      <c r="AD177" s="112">
        <v>2.0</v>
      </c>
      <c r="AE177" s="61"/>
      <c r="AF177" s="61"/>
    </row>
    <row r="178" ht="22.5" customHeight="1">
      <c r="E178" s="99" t="str">
        <f>AC164</f>
        <v>DEF. Y JUSTICIA</v>
      </c>
      <c r="F178" s="100" t="s">
        <v>49</v>
      </c>
      <c r="G178" s="99" t="str">
        <f t="shared" si="33"/>
        <v>BELGRANO (CBA.)</v>
      </c>
      <c r="H178" s="99"/>
      <c r="I178" s="99" t="str">
        <f t="shared" si="34"/>
        <v>TALLERES (CBA.)</v>
      </c>
      <c r="J178" s="100" t="s">
        <v>49</v>
      </c>
      <c r="K178" s="99" t="str">
        <f>AC184</f>
        <v>DEP. RIESTRA</v>
      </c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111" t="str">
        <f>+IF(AE117&lt;&gt;" ",AE117,IF(AF117&lt;&gt;" ",AF117,"3"))</f>
        <v>TALLERES (CBA.)</v>
      </c>
      <c r="AD178" s="112">
        <v>3.0</v>
      </c>
      <c r="AE178" s="61"/>
      <c r="AF178" s="61"/>
    </row>
    <row r="179" ht="22.5" customHeight="1">
      <c r="E179" s="99" t="str">
        <f>AC163</f>
        <v>N.O. BOYS</v>
      </c>
      <c r="F179" s="100" t="s">
        <v>49</v>
      </c>
      <c r="G179" s="99" t="str">
        <f t="shared" si="33"/>
        <v>BARRACAS CTRAL.</v>
      </c>
      <c r="H179" s="42"/>
      <c r="I179" s="99" t="str">
        <f t="shared" si="34"/>
        <v>SARMIENTO</v>
      </c>
      <c r="J179" s="100" t="s">
        <v>49</v>
      </c>
      <c r="K179" s="99" t="str">
        <f>AC183</f>
        <v>ROSARIO CTRAL.</v>
      </c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111" t="str">
        <f>+IF(AE118&lt;&gt;" ",AE118,IF(AF118&lt;&gt;" ",AF118,"4"))</f>
        <v>SARMIENTO</v>
      </c>
      <c r="AD179" s="112">
        <v>4.0</v>
      </c>
      <c r="AE179" s="61"/>
      <c r="AF179" s="61"/>
    </row>
    <row r="180" ht="22.5" customHeight="1">
      <c r="E180" s="99"/>
      <c r="F180" s="100"/>
      <c r="G180" s="99"/>
      <c r="H180" s="42"/>
      <c r="I180" s="99"/>
      <c r="J180" s="100"/>
      <c r="K180" s="99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111"/>
      <c r="AD180" s="112"/>
      <c r="AE180" s="61"/>
      <c r="AF180" s="61"/>
    </row>
    <row r="181" ht="22.5" customHeight="1">
      <c r="E181" s="99"/>
      <c r="F181" s="105" t="s">
        <v>52</v>
      </c>
      <c r="G181" s="106" t="str">
        <f>E172</f>
        <v>HURACÁN</v>
      </c>
      <c r="H181" s="108" t="s">
        <v>49</v>
      </c>
      <c r="I181" s="106" t="str">
        <f>K172</f>
        <v>SAN LORENZO DE A.</v>
      </c>
      <c r="K181" s="99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111"/>
      <c r="AD181" s="112"/>
      <c r="AE181" s="61"/>
      <c r="AF181" s="61"/>
    </row>
    <row r="182" ht="18.0" customHeight="1">
      <c r="E182" s="99"/>
      <c r="F182" s="100"/>
      <c r="G182" s="99"/>
      <c r="H182" s="42"/>
      <c r="I182" s="99"/>
      <c r="J182" s="100"/>
      <c r="K182" s="99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111"/>
      <c r="AD182" s="112"/>
      <c r="AE182" s="61"/>
      <c r="AF182" s="61"/>
    </row>
    <row r="183" ht="12.75" customHeight="1">
      <c r="E183" s="98" t="s">
        <v>79</v>
      </c>
      <c r="H183" s="61"/>
      <c r="I183" s="98" t="s">
        <v>79</v>
      </c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111" t="str">
        <f>+IF(AE119&lt;&gt;" ",AE119,IF(AF119&lt;&gt;" ",AF119,"5"))</f>
        <v>ROSARIO CTRAL.</v>
      </c>
      <c r="AD183" s="112">
        <v>5.0</v>
      </c>
      <c r="AE183" s="61"/>
      <c r="AF183" s="61"/>
    </row>
    <row r="184" ht="18.0" customHeight="1">
      <c r="E184" s="61"/>
      <c r="F184" s="61"/>
      <c r="G184" s="61"/>
      <c r="H184" s="61"/>
      <c r="I184" s="61"/>
      <c r="J184" s="61"/>
      <c r="K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111" t="str">
        <f>+IF(AE120&lt;&gt;" ",AE120,IF(AF120&lt;&gt;" ",AF120,"6"))</f>
        <v>DEP. RIESTRA</v>
      </c>
      <c r="AD184" s="112">
        <v>6.0</v>
      </c>
      <c r="AE184" s="61"/>
      <c r="AF184" s="61"/>
    </row>
    <row r="185" ht="22.5" customHeight="1">
      <c r="E185" s="101" t="s">
        <v>48</v>
      </c>
      <c r="F185" s="100"/>
      <c r="G185" s="99" t="str">
        <f t="shared" ref="G185:G191" si="35">AC162</f>
        <v>BARRACAS CTRAL.</v>
      </c>
      <c r="H185" s="99"/>
      <c r="I185" s="99" t="str">
        <f>AC179</f>
        <v>SARMIENTO</v>
      </c>
      <c r="J185" s="100"/>
      <c r="K185" s="101" t="s">
        <v>48</v>
      </c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111" t="str">
        <f>+IF(AE121&lt;&gt;" ",AE121,IF(AF121&lt;&gt;" ",AF121,"7"))</f>
        <v>AT. TUCUMÁN</v>
      </c>
      <c r="AD185" s="112">
        <v>7.0</v>
      </c>
      <c r="AE185" s="61"/>
      <c r="AF185" s="61"/>
    </row>
    <row r="186" ht="22.5" customHeight="1">
      <c r="E186" s="99" t="str">
        <f>AC161</f>
        <v>BELGRANO (CBA.)</v>
      </c>
      <c r="F186" s="100" t="s">
        <v>49</v>
      </c>
      <c r="G186" s="99" t="str">
        <f t="shared" si="35"/>
        <v>N.O. BOYS</v>
      </c>
      <c r="H186" s="99"/>
      <c r="I186" s="99" t="str">
        <f t="shared" ref="I186:I192" si="36">AC183</f>
        <v>ROSARIO CTRAL.</v>
      </c>
      <c r="J186" s="100" t="s">
        <v>49</v>
      </c>
      <c r="K186" s="99" t="str">
        <f>AC178</f>
        <v>TALLERES (CBA.)</v>
      </c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111" t="str">
        <f>+IF(AE122&lt;&gt;" ",AE122,IF(AF122&lt;&gt;" ",AF122,"8"))</f>
        <v>SAN MARTÍN (S.J.)</v>
      </c>
      <c r="AD186" s="112">
        <v>8.0</v>
      </c>
      <c r="AE186" s="61"/>
      <c r="AF186" s="61"/>
    </row>
    <row r="187" ht="22.5" customHeight="1">
      <c r="E187" s="99" t="str">
        <f>AC160</f>
        <v>ESTUDIANTES DE L.P.</v>
      </c>
      <c r="F187" s="100" t="s">
        <v>49</v>
      </c>
      <c r="G187" s="99" t="str">
        <f t="shared" si="35"/>
        <v>DEF. Y JUSTICIA</v>
      </c>
      <c r="H187" s="99"/>
      <c r="I187" s="99" t="str">
        <f t="shared" si="36"/>
        <v>DEP. RIESTRA</v>
      </c>
      <c r="J187" s="100" t="s">
        <v>49</v>
      </c>
      <c r="K187" s="99" t="str">
        <f>AC177</f>
        <v>G. Y ESGRIMA L.P.</v>
      </c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111" t="str">
        <f>+IF(AE126&lt;&gt;" ",AE126,IF(AF126&lt;&gt;" ",AF126,"9"))</f>
        <v>LANÚS</v>
      </c>
      <c r="AD187" s="112">
        <v>9.0</v>
      </c>
      <c r="AE187" s="61"/>
      <c r="AF187" s="61"/>
    </row>
    <row r="188" ht="22.5" customHeight="1">
      <c r="E188" s="99" t="str">
        <f>AC159</f>
        <v>BOCA JRS.</v>
      </c>
      <c r="F188" s="100" t="s">
        <v>49</v>
      </c>
      <c r="G188" s="99" t="str">
        <f t="shared" si="35"/>
        <v>CTRAL.CÓRDOBA (S.E.)</v>
      </c>
      <c r="H188" s="99"/>
      <c r="I188" s="99" t="str">
        <f t="shared" si="36"/>
        <v>AT. TUCUMÁN</v>
      </c>
      <c r="J188" s="100" t="s">
        <v>49</v>
      </c>
      <c r="K188" s="99" t="str">
        <f>AC176</f>
        <v>RIVER PLATE</v>
      </c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111" t="str">
        <f>+IF(AE127&lt;&gt;" ",AE127,IF(AF127&lt;&gt;" ",AF127,"10"))</f>
        <v>GODOY CRUZ (MZA.)</v>
      </c>
      <c r="AD188" s="112">
        <v>10.0</v>
      </c>
      <c r="AE188" s="61"/>
      <c r="AF188" s="61"/>
    </row>
    <row r="189" ht="22.5" customHeight="1">
      <c r="E189" s="99" t="str">
        <f>AC174</f>
        <v>TIGRE</v>
      </c>
      <c r="F189" s="100" t="s">
        <v>49</v>
      </c>
      <c r="G189" s="99" t="str">
        <f t="shared" si="35"/>
        <v>ALDOSIVI (M.D.P.)</v>
      </c>
      <c r="H189" s="99"/>
      <c r="I189" s="99" t="str">
        <f t="shared" si="36"/>
        <v>SAN MARTÍN (S.J.)</v>
      </c>
      <c r="J189" s="100" t="s">
        <v>49</v>
      </c>
      <c r="K189" s="99" t="str">
        <f>AC196</f>
        <v>VÉLEZ SARSFIELD</v>
      </c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111" t="str">
        <f>+IF(AE128&lt;&gt;" ",AE128,IF(AF128&lt;&gt;" ",AF128,"11"))</f>
        <v>INDEPENDIENTE</v>
      </c>
      <c r="AD189" s="112">
        <v>11.0</v>
      </c>
      <c r="AE189" s="61"/>
      <c r="AF189" s="61"/>
    </row>
    <row r="190" ht="22.5" customHeight="1">
      <c r="E190" s="99" t="str">
        <f>AC173</f>
        <v>ARGENTINOS JRS.</v>
      </c>
      <c r="F190" s="100" t="s">
        <v>49</v>
      </c>
      <c r="G190" s="99" t="str">
        <f t="shared" si="35"/>
        <v>BANFIELD</v>
      </c>
      <c r="H190" s="99"/>
      <c r="I190" s="99" t="str">
        <f t="shared" si="36"/>
        <v>LANÚS</v>
      </c>
      <c r="J190" s="100" t="s">
        <v>49</v>
      </c>
      <c r="K190" s="99" t="str">
        <f>AC192</f>
        <v>PLATENSE</v>
      </c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111" t="str">
        <f>+IF(AE129&lt;&gt;" ",AE129,IF(AF129&lt;&gt;" ",AF129,"12"))</f>
        <v>SAN LORENZO DE A.</v>
      </c>
      <c r="AD190" s="112">
        <v>12.0</v>
      </c>
      <c r="AE190" s="61"/>
      <c r="AF190" s="61"/>
    </row>
    <row r="191" ht="22.5" customHeight="1">
      <c r="E191" s="99" t="str">
        <f>AC172</f>
        <v>UNIÓN</v>
      </c>
      <c r="F191" s="100" t="s">
        <v>49</v>
      </c>
      <c r="G191" s="99" t="str">
        <f t="shared" si="35"/>
        <v>INDEPENDIENTE R. (MZA.)</v>
      </c>
      <c r="H191" s="99"/>
      <c r="I191" s="99" t="str">
        <f t="shared" si="36"/>
        <v>GODOY CRUZ (MZA.)</v>
      </c>
      <c r="J191" s="100" t="s">
        <v>49</v>
      </c>
      <c r="K191" s="99" t="str">
        <f>AC191</f>
        <v>INSTITUTO A.C. CBA.</v>
      </c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111" t="str">
        <f>+IF(AE130&lt;&gt;" ",AE130,IF(AF130&lt;&gt;" ",AF130,"13"))</f>
        <v>INSTITUTO A.C. CBA.</v>
      </c>
      <c r="AD191" s="112">
        <v>13.0</v>
      </c>
      <c r="AE191" s="61"/>
      <c r="AF191" s="61"/>
    </row>
    <row r="192" ht="22.5" customHeight="1">
      <c r="E192" s="99" t="str">
        <f>AC171</f>
        <v>HURACÁN</v>
      </c>
      <c r="F192" s="100" t="s">
        <v>49</v>
      </c>
      <c r="G192" s="99" t="str">
        <f>AC170</f>
        <v>RACING CLUB</v>
      </c>
      <c r="H192" s="42"/>
      <c r="I192" s="99" t="str">
        <f t="shared" si="36"/>
        <v>INDEPENDIENTE</v>
      </c>
      <c r="J192" s="100" t="s">
        <v>49</v>
      </c>
      <c r="K192" s="99" t="str">
        <f>AC190</f>
        <v>SAN LORENZO DE A.</v>
      </c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111" t="str">
        <f>+IF(AE131&lt;&gt;" ",AE131,IF(AF131&lt;&gt;" ",AF131,"14"))</f>
        <v>PLATENSE</v>
      </c>
      <c r="AD192" s="112">
        <v>14.0</v>
      </c>
      <c r="AE192" s="61"/>
      <c r="AF192" s="61"/>
    </row>
    <row r="193" ht="22.5" customHeight="1">
      <c r="E193" s="99"/>
      <c r="F193" s="100"/>
      <c r="G193" s="99"/>
      <c r="H193" s="42"/>
      <c r="I193" s="99"/>
      <c r="J193" s="100"/>
      <c r="K193" s="99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111"/>
      <c r="AD193" s="112"/>
      <c r="AE193" s="61"/>
      <c r="AF193" s="61"/>
    </row>
    <row r="194" ht="22.5" customHeight="1">
      <c r="E194" s="99"/>
      <c r="F194" s="105" t="s">
        <v>52</v>
      </c>
      <c r="G194" s="106" t="str">
        <f>I185</f>
        <v>SARMIENTO</v>
      </c>
      <c r="H194" s="108" t="s">
        <v>49</v>
      </c>
      <c r="I194" s="106" t="str">
        <f>G185</f>
        <v>BARRACAS CTRAL.</v>
      </c>
      <c r="K194" s="99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111"/>
      <c r="AD194" s="112"/>
      <c r="AE194" s="61"/>
      <c r="AF194" s="61"/>
    </row>
    <row r="195" ht="18.0" customHeight="1">
      <c r="E195" s="99"/>
      <c r="F195" s="100"/>
      <c r="G195" s="99"/>
      <c r="H195" s="42"/>
      <c r="I195" s="99"/>
      <c r="J195" s="100"/>
      <c r="K195" s="99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111"/>
      <c r="AD195" s="112"/>
      <c r="AE195" s="61"/>
      <c r="AF195" s="61"/>
    </row>
    <row r="196" ht="12.75" customHeight="1">
      <c r="E196" s="98" t="s">
        <v>81</v>
      </c>
      <c r="H196" s="61"/>
      <c r="I196" s="98" t="s">
        <v>81</v>
      </c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111" t="str">
        <f>+IF(AE132&lt;&gt;" ",AE132,IF(AF132&lt;&gt;" ",AF132,"15"))</f>
        <v>VÉLEZ SARSFIELD</v>
      </c>
      <c r="AD196" s="112">
        <v>15.0</v>
      </c>
      <c r="AE196" s="61"/>
      <c r="AF196" s="61"/>
    </row>
    <row r="197" ht="18.0" customHeight="1">
      <c r="E197" s="61"/>
      <c r="F197" s="61"/>
      <c r="G197" s="61"/>
      <c r="H197" s="61"/>
      <c r="I197" s="61"/>
      <c r="J197" s="61"/>
      <c r="K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111" t="str">
        <f>+IF(AE133&lt;&gt;" ",AE133,IF(AF133&lt;&gt;" ",AF133,"16"))</f>
        <v>16</v>
      </c>
      <c r="AD197" s="112">
        <v>16.0</v>
      </c>
      <c r="AE197" s="61"/>
      <c r="AF197" s="61"/>
    </row>
    <row r="198" ht="22.5" customHeight="1">
      <c r="E198" s="99" t="str">
        <f>AC170</f>
        <v>RACING CLUB</v>
      </c>
      <c r="F198" s="100"/>
      <c r="G198" s="101" t="s">
        <v>48</v>
      </c>
      <c r="H198" s="99"/>
      <c r="I198" s="101" t="s">
        <v>48</v>
      </c>
      <c r="J198" s="100"/>
      <c r="K198" s="99" t="str">
        <f>AC189</f>
        <v>INDEPENDIENTE</v>
      </c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</row>
    <row r="199" ht="22.5" customHeight="1">
      <c r="E199" s="99" t="str">
        <f>AC168</f>
        <v>INDEPENDIENTE R. (MZA.)</v>
      </c>
      <c r="F199" s="100" t="s">
        <v>49</v>
      </c>
      <c r="G199" s="99" t="str">
        <f t="shared" ref="G199:G202" si="37">AC171</f>
        <v>HURACÁN</v>
      </c>
      <c r="H199" s="99"/>
      <c r="I199" s="99" t="str">
        <f t="shared" ref="I199:I201" si="38">AC190</f>
        <v>SAN LORENZO DE A.</v>
      </c>
      <c r="J199" s="100" t="s">
        <v>49</v>
      </c>
      <c r="K199" s="99" t="str">
        <f>AC188</f>
        <v>GODOY CRUZ (MZA.)</v>
      </c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</row>
    <row r="200" ht="22.5" customHeight="1">
      <c r="E200" s="99" t="str">
        <f>AC167</f>
        <v>BANFIELD</v>
      </c>
      <c r="F200" s="100" t="s">
        <v>49</v>
      </c>
      <c r="G200" s="99" t="str">
        <f t="shared" si="37"/>
        <v>UNIÓN</v>
      </c>
      <c r="H200" s="99"/>
      <c r="I200" s="99" t="str">
        <f t="shared" si="38"/>
        <v>INSTITUTO A.C. CBA.</v>
      </c>
      <c r="J200" s="100" t="s">
        <v>49</v>
      </c>
      <c r="K200" s="99" t="str">
        <f>AC187</f>
        <v>LANÚS</v>
      </c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</row>
    <row r="201" ht="22.5" customHeight="1">
      <c r="E201" s="99" t="str">
        <f>AC166</f>
        <v>ALDOSIVI (M.D.P.)</v>
      </c>
      <c r="F201" s="100" t="s">
        <v>49</v>
      </c>
      <c r="G201" s="99" t="str">
        <f t="shared" si="37"/>
        <v>ARGENTINOS JRS.</v>
      </c>
      <c r="H201" s="99"/>
      <c r="I201" s="99" t="str">
        <f t="shared" si="38"/>
        <v>PLATENSE</v>
      </c>
      <c r="J201" s="100" t="s">
        <v>49</v>
      </c>
      <c r="K201" s="99" t="str">
        <f>AC186</f>
        <v>SAN MARTÍN (S.J.)</v>
      </c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</row>
    <row r="202" ht="22.5" customHeight="1">
      <c r="E202" s="99" t="str">
        <f>AC165</f>
        <v>CTRAL.CÓRDOBA (S.E.)</v>
      </c>
      <c r="F202" s="100" t="s">
        <v>49</v>
      </c>
      <c r="G202" s="99" t="str">
        <f t="shared" si="37"/>
        <v>TIGRE</v>
      </c>
      <c r="H202" s="99"/>
      <c r="I202" s="99" t="str">
        <f>AC196</f>
        <v>VÉLEZ SARSFIELD</v>
      </c>
      <c r="J202" s="100" t="s">
        <v>49</v>
      </c>
      <c r="K202" s="99" t="str">
        <f>AC185</f>
        <v>AT. TUCUMÁN</v>
      </c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</row>
    <row r="203" ht="22.5" customHeight="1">
      <c r="E203" s="99" t="str">
        <f>AC164</f>
        <v>DEF. Y JUSTICIA</v>
      </c>
      <c r="F203" s="100" t="s">
        <v>49</v>
      </c>
      <c r="G203" s="99" t="str">
        <f t="shared" ref="G203:G205" si="39">AC159</f>
        <v>BOCA JRS.</v>
      </c>
      <c r="H203" s="99"/>
      <c r="I203" s="99" t="str">
        <f t="shared" ref="I203:I205" si="40">AC176</f>
        <v>RIVER PLATE</v>
      </c>
      <c r="J203" s="100" t="s">
        <v>49</v>
      </c>
      <c r="K203" s="99" t="str">
        <f>AC184</f>
        <v>DEP. RIESTRA</v>
      </c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</row>
    <row r="204" ht="22.5" customHeight="1">
      <c r="E204" s="99" t="str">
        <f>AC163</f>
        <v>N.O. BOYS</v>
      </c>
      <c r="F204" s="100" t="s">
        <v>49</v>
      </c>
      <c r="G204" s="99" t="str">
        <f t="shared" si="39"/>
        <v>ESTUDIANTES DE L.P.</v>
      </c>
      <c r="H204" s="99"/>
      <c r="I204" s="99" t="str">
        <f t="shared" si="40"/>
        <v>G. Y ESGRIMA L.P.</v>
      </c>
      <c r="J204" s="100" t="s">
        <v>49</v>
      </c>
      <c r="K204" s="99" t="str">
        <f>AC183</f>
        <v>ROSARIO CTRAL.</v>
      </c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</row>
    <row r="205" ht="22.5" customHeight="1">
      <c r="E205" s="99" t="str">
        <f>AC162</f>
        <v>BARRACAS CTRAL.</v>
      </c>
      <c r="F205" s="100" t="s">
        <v>49</v>
      </c>
      <c r="G205" s="99" t="str">
        <f t="shared" si="39"/>
        <v>BELGRANO (CBA.)</v>
      </c>
      <c r="H205" s="42"/>
      <c r="I205" s="99" t="str">
        <f t="shared" si="40"/>
        <v>TALLERES (CBA.)</v>
      </c>
      <c r="J205" s="100" t="s">
        <v>49</v>
      </c>
      <c r="K205" s="99" t="str">
        <f>AC179</f>
        <v>SARMIENTO</v>
      </c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</row>
    <row r="206" ht="22.5" customHeight="1">
      <c r="E206" s="99"/>
      <c r="F206" s="100"/>
      <c r="G206" s="99"/>
      <c r="H206" s="42"/>
      <c r="I206" s="99"/>
      <c r="J206" s="100"/>
      <c r="K206" s="99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</row>
    <row r="207" ht="22.5" customHeight="1">
      <c r="E207" s="99"/>
      <c r="F207" s="105" t="s">
        <v>52</v>
      </c>
      <c r="G207" s="106" t="str">
        <f>E198</f>
        <v>RACING CLUB</v>
      </c>
      <c r="H207" s="108" t="s">
        <v>49</v>
      </c>
      <c r="I207" s="106" t="str">
        <f>K198</f>
        <v>INDEPENDIENTE</v>
      </c>
      <c r="K207" s="99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</row>
    <row r="208" ht="18.0" customHeight="1">
      <c r="E208" s="99"/>
      <c r="F208" s="100"/>
      <c r="G208" s="99"/>
      <c r="H208" s="42"/>
      <c r="I208" s="99"/>
      <c r="J208" s="100"/>
      <c r="K208" s="99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</row>
    <row r="209" ht="12.75" customHeight="1">
      <c r="E209" s="98" t="s">
        <v>83</v>
      </c>
      <c r="H209" s="61"/>
      <c r="I209" s="98" t="s">
        <v>83</v>
      </c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</row>
    <row r="210" ht="18.0" customHeight="1">
      <c r="E210" s="61"/>
      <c r="F210" s="61"/>
      <c r="G210" s="61"/>
      <c r="H210" s="61"/>
      <c r="I210" s="61"/>
      <c r="J210" s="61"/>
      <c r="K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</row>
    <row r="211" ht="22.5" customHeight="1">
      <c r="E211" s="101" t="s">
        <v>48</v>
      </c>
      <c r="F211" s="100"/>
      <c r="G211" s="99" t="str">
        <f t="shared" ref="G211:G218" si="41">AC161</f>
        <v>BELGRANO (CBA.)</v>
      </c>
      <c r="H211" s="99"/>
      <c r="I211" s="99" t="str">
        <f t="shared" ref="I211:I212" si="42">AC178</f>
        <v>TALLERES (CBA.)</v>
      </c>
      <c r="J211" s="100"/>
      <c r="K211" s="101" t="s">
        <v>48</v>
      </c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</row>
    <row r="212" ht="22.5" customHeight="1">
      <c r="E212" s="99" t="str">
        <f>AC160</f>
        <v>ESTUDIANTES DE L.P.</v>
      </c>
      <c r="F212" s="100" t="s">
        <v>49</v>
      </c>
      <c r="G212" s="99" t="str">
        <f t="shared" si="41"/>
        <v>BARRACAS CTRAL.</v>
      </c>
      <c r="H212" s="99"/>
      <c r="I212" s="99" t="str">
        <f t="shared" si="42"/>
        <v>SARMIENTO</v>
      </c>
      <c r="J212" s="100" t="s">
        <v>49</v>
      </c>
      <c r="K212" s="99" t="str">
        <f>AC177</f>
        <v>G. Y ESGRIMA L.P.</v>
      </c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</row>
    <row r="213" ht="22.5" customHeight="1">
      <c r="E213" s="99" t="str">
        <f>AC159</f>
        <v>BOCA JRS.</v>
      </c>
      <c r="F213" s="100" t="s">
        <v>49</v>
      </c>
      <c r="G213" s="99" t="str">
        <f t="shared" si="41"/>
        <v>N.O. BOYS</v>
      </c>
      <c r="H213" s="99"/>
      <c r="I213" s="99" t="str">
        <f t="shared" ref="I213:I218" si="43">AC183</f>
        <v>ROSARIO CTRAL.</v>
      </c>
      <c r="J213" s="100" t="s">
        <v>49</v>
      </c>
      <c r="K213" s="99" t="str">
        <f>AC176</f>
        <v>RIVER PLATE</v>
      </c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</row>
    <row r="214" ht="22.5" customHeight="1">
      <c r="E214" s="99" t="str">
        <f>AC174</f>
        <v>TIGRE</v>
      </c>
      <c r="F214" s="100" t="s">
        <v>49</v>
      </c>
      <c r="G214" s="99" t="str">
        <f t="shared" si="41"/>
        <v>DEF. Y JUSTICIA</v>
      </c>
      <c r="H214" s="99"/>
      <c r="I214" s="99" t="str">
        <f t="shared" si="43"/>
        <v>DEP. RIESTRA</v>
      </c>
      <c r="J214" s="100" t="s">
        <v>49</v>
      </c>
      <c r="K214" s="99" t="str">
        <f>AC196</f>
        <v>VÉLEZ SARSFIELD</v>
      </c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</row>
    <row r="215" ht="22.5" customHeight="1">
      <c r="E215" s="99" t="str">
        <f>AC173</f>
        <v>ARGENTINOS JRS.</v>
      </c>
      <c r="F215" s="100" t="s">
        <v>49</v>
      </c>
      <c r="G215" s="99" t="str">
        <f t="shared" si="41"/>
        <v>CTRAL.CÓRDOBA (S.E.)</v>
      </c>
      <c r="H215" s="99"/>
      <c r="I215" s="99" t="str">
        <f t="shared" si="43"/>
        <v>AT. TUCUMÁN</v>
      </c>
      <c r="J215" s="100" t="s">
        <v>49</v>
      </c>
      <c r="K215" s="99" t="str">
        <f>AC192</f>
        <v>PLATENSE</v>
      </c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</row>
    <row r="216" ht="22.5" customHeight="1">
      <c r="E216" s="99" t="str">
        <f>AC172</f>
        <v>UNIÓN</v>
      </c>
      <c r="F216" s="100" t="s">
        <v>49</v>
      </c>
      <c r="G216" s="99" t="str">
        <f t="shared" si="41"/>
        <v>ALDOSIVI (M.D.P.)</v>
      </c>
      <c r="H216" s="99"/>
      <c r="I216" s="99" t="str">
        <f t="shared" si="43"/>
        <v>SAN MARTÍN (S.J.)</v>
      </c>
      <c r="J216" s="100" t="s">
        <v>49</v>
      </c>
      <c r="K216" s="99" t="str">
        <f>AC191</f>
        <v>INSTITUTO A.C. CBA.</v>
      </c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</row>
    <row r="217" ht="22.5" customHeight="1">
      <c r="E217" s="99" t="str">
        <f>AC171</f>
        <v>HURACÁN</v>
      </c>
      <c r="F217" s="100" t="s">
        <v>49</v>
      </c>
      <c r="G217" s="99" t="str">
        <f t="shared" si="41"/>
        <v>BANFIELD</v>
      </c>
      <c r="H217" s="99"/>
      <c r="I217" s="99" t="str">
        <f t="shared" si="43"/>
        <v>LANÚS</v>
      </c>
      <c r="J217" s="100" t="s">
        <v>49</v>
      </c>
      <c r="K217" s="99" t="str">
        <f>AC190</f>
        <v>SAN LORENZO DE A.</v>
      </c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</row>
    <row r="218" ht="22.5" customHeight="1">
      <c r="E218" s="99" t="str">
        <f>AC170</f>
        <v>RACING CLUB</v>
      </c>
      <c r="F218" s="100" t="s">
        <v>49</v>
      </c>
      <c r="G218" s="99" t="str">
        <f t="shared" si="41"/>
        <v>INDEPENDIENTE R. (MZA.)</v>
      </c>
      <c r="H218" s="42"/>
      <c r="I218" s="99" t="str">
        <f t="shared" si="43"/>
        <v>GODOY CRUZ (MZA.)</v>
      </c>
      <c r="J218" s="100" t="s">
        <v>49</v>
      </c>
      <c r="K218" s="99" t="str">
        <f>AC189</f>
        <v>INDEPENDIENTE</v>
      </c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</row>
    <row r="219" ht="22.5" customHeight="1">
      <c r="E219" s="99"/>
      <c r="F219" s="100"/>
      <c r="G219" s="99"/>
      <c r="H219" s="42"/>
      <c r="I219" s="99"/>
      <c r="J219" s="100"/>
      <c r="K219" s="99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</row>
    <row r="220" ht="22.5" customHeight="1">
      <c r="E220" s="99"/>
      <c r="F220" s="105" t="s">
        <v>52</v>
      </c>
      <c r="G220" s="106" t="str">
        <f>I211</f>
        <v>TALLERES (CBA.)</v>
      </c>
      <c r="H220" s="108" t="s">
        <v>49</v>
      </c>
      <c r="I220" s="106" t="str">
        <f>G211</f>
        <v>BELGRANO (CBA.)</v>
      </c>
      <c r="K220" s="99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</row>
    <row r="221" ht="18.0" customHeight="1">
      <c r="E221" s="99"/>
      <c r="F221" s="100"/>
      <c r="G221" s="99"/>
      <c r="H221" s="42"/>
      <c r="I221" s="99"/>
      <c r="J221" s="100"/>
      <c r="K221" s="99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</row>
    <row r="222" ht="12.75" customHeight="1">
      <c r="E222" s="98" t="s">
        <v>85</v>
      </c>
      <c r="H222" s="61"/>
      <c r="I222" s="98" t="s">
        <v>85</v>
      </c>
      <c r="L222" s="3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</row>
    <row r="223" ht="18.0" customHeight="1">
      <c r="E223" s="61"/>
      <c r="F223" s="61"/>
      <c r="G223" s="61"/>
      <c r="H223" s="61"/>
      <c r="I223" s="61"/>
      <c r="J223" s="61"/>
      <c r="K223" s="61"/>
      <c r="L223" s="3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</row>
    <row r="224" ht="22.5" customHeight="1">
      <c r="E224" s="99" t="str">
        <f>AC168</f>
        <v>INDEPENDIENTE R. (MZA.)</v>
      </c>
      <c r="F224" s="100"/>
      <c r="G224" s="101" t="s">
        <v>48</v>
      </c>
      <c r="H224" s="99"/>
      <c r="I224" s="101" t="s">
        <v>48</v>
      </c>
      <c r="J224" s="100"/>
      <c r="K224" s="99" t="str">
        <f>AC188</f>
        <v>GODOY CRUZ (MZA.)</v>
      </c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</row>
    <row r="225" ht="22.5" customHeight="1">
      <c r="E225" s="99" t="str">
        <f>AC167</f>
        <v>BANFIELD</v>
      </c>
      <c r="F225" s="100" t="s">
        <v>49</v>
      </c>
      <c r="G225" s="99" t="str">
        <f t="shared" ref="G225:G229" si="44">AC170</f>
        <v>RACING CLUB</v>
      </c>
      <c r="H225" s="99"/>
      <c r="I225" s="99" t="str">
        <f t="shared" ref="I225:I228" si="45">AC189</f>
        <v>INDEPENDIENTE</v>
      </c>
      <c r="J225" s="100" t="s">
        <v>49</v>
      </c>
      <c r="K225" s="99" t="str">
        <f>AC187</f>
        <v>LANÚS</v>
      </c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</row>
    <row r="226" ht="22.5" customHeight="1">
      <c r="E226" s="99" t="str">
        <f>AC166</f>
        <v>ALDOSIVI (M.D.P.)</v>
      </c>
      <c r="F226" s="100" t="s">
        <v>49</v>
      </c>
      <c r="G226" s="99" t="str">
        <f t="shared" si="44"/>
        <v>HURACÁN</v>
      </c>
      <c r="H226" s="99"/>
      <c r="I226" s="99" t="str">
        <f t="shared" si="45"/>
        <v>SAN LORENZO DE A.</v>
      </c>
      <c r="J226" s="100" t="s">
        <v>49</v>
      </c>
      <c r="K226" s="99" t="str">
        <f>AC186</f>
        <v>SAN MARTÍN (S.J.)</v>
      </c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</row>
    <row r="227" ht="22.5" customHeight="1">
      <c r="E227" s="99" t="str">
        <f>AC165</f>
        <v>CTRAL.CÓRDOBA (S.E.)</v>
      </c>
      <c r="F227" s="100" t="s">
        <v>49</v>
      </c>
      <c r="G227" s="99" t="str">
        <f t="shared" si="44"/>
        <v>UNIÓN</v>
      </c>
      <c r="H227" s="99"/>
      <c r="I227" s="99" t="str">
        <f t="shared" si="45"/>
        <v>INSTITUTO A.C. CBA.</v>
      </c>
      <c r="J227" s="100" t="s">
        <v>49</v>
      </c>
      <c r="K227" s="99" t="str">
        <f>AC185</f>
        <v>AT. TUCUMÁN</v>
      </c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</row>
    <row r="228" ht="22.5" customHeight="1">
      <c r="E228" s="99" t="str">
        <f>AC164</f>
        <v>DEF. Y JUSTICIA</v>
      </c>
      <c r="F228" s="100" t="s">
        <v>49</v>
      </c>
      <c r="G228" s="99" t="str">
        <f t="shared" si="44"/>
        <v>ARGENTINOS JRS.</v>
      </c>
      <c r="H228" s="99"/>
      <c r="I228" s="99" t="str">
        <f t="shared" si="45"/>
        <v>PLATENSE</v>
      </c>
      <c r="J228" s="100" t="s">
        <v>49</v>
      </c>
      <c r="K228" s="99" t="str">
        <f>AC184</f>
        <v>DEP. RIESTRA</v>
      </c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</row>
    <row r="229" ht="22.5" customHeight="1">
      <c r="E229" s="99" t="str">
        <f>AC163</f>
        <v>N.O. BOYS</v>
      </c>
      <c r="F229" s="100" t="s">
        <v>49</v>
      </c>
      <c r="G229" s="99" t="str">
        <f t="shared" si="44"/>
        <v>TIGRE</v>
      </c>
      <c r="H229" s="99"/>
      <c r="I229" s="99" t="str">
        <f>AC196</f>
        <v>VÉLEZ SARSFIELD</v>
      </c>
      <c r="J229" s="100" t="s">
        <v>49</v>
      </c>
      <c r="K229" s="99" t="str">
        <f>AC183</f>
        <v>ROSARIO CTRAL.</v>
      </c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</row>
    <row r="230" ht="22.5" customHeight="1">
      <c r="E230" s="99" t="str">
        <f>AC162</f>
        <v>BARRACAS CTRAL.</v>
      </c>
      <c r="F230" s="100" t="s">
        <v>49</v>
      </c>
      <c r="G230" s="99" t="str">
        <f t="shared" ref="G230:G231" si="46">AC159</f>
        <v>BOCA JRS.</v>
      </c>
      <c r="H230" s="99"/>
      <c r="I230" s="99" t="str">
        <f t="shared" ref="I230:I231" si="47">AC176</f>
        <v>RIVER PLATE</v>
      </c>
      <c r="J230" s="100" t="s">
        <v>49</v>
      </c>
      <c r="K230" s="99" t="str">
        <f>AC179</f>
        <v>SARMIENTO</v>
      </c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</row>
    <row r="231" ht="22.5" customHeight="1">
      <c r="E231" s="99" t="str">
        <f>AC161</f>
        <v>BELGRANO (CBA.)</v>
      </c>
      <c r="F231" s="100" t="s">
        <v>49</v>
      </c>
      <c r="G231" s="99" t="str">
        <f t="shared" si="46"/>
        <v>ESTUDIANTES DE L.P.</v>
      </c>
      <c r="H231" s="42"/>
      <c r="I231" s="99" t="str">
        <f t="shared" si="47"/>
        <v>G. Y ESGRIMA L.P.</v>
      </c>
      <c r="J231" s="100" t="s">
        <v>49</v>
      </c>
      <c r="K231" s="99" t="str">
        <f>AC178</f>
        <v>TALLERES (CBA.)</v>
      </c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</row>
    <row r="232" ht="22.5" customHeight="1">
      <c r="E232" s="99"/>
      <c r="F232" s="100"/>
      <c r="G232" s="99"/>
      <c r="H232" s="42"/>
      <c r="I232" s="99"/>
      <c r="J232" s="100"/>
      <c r="K232" s="99"/>
      <c r="L232" s="3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</row>
    <row r="233" ht="22.5" customHeight="1">
      <c r="E233" s="99"/>
      <c r="F233" s="105" t="s">
        <v>52</v>
      </c>
      <c r="G233" s="106" t="str">
        <f>E224</f>
        <v>INDEPENDIENTE R. (MZA.)</v>
      </c>
      <c r="H233" s="108" t="s">
        <v>49</v>
      </c>
      <c r="I233" s="106" t="str">
        <f>K224</f>
        <v>GODOY CRUZ (MZA.)</v>
      </c>
      <c r="K233" s="99"/>
      <c r="L233" s="3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</row>
    <row r="234" ht="18.0" customHeight="1">
      <c r="E234" s="99"/>
      <c r="F234" s="100"/>
      <c r="G234" s="99"/>
      <c r="H234" s="42"/>
      <c r="I234" s="99"/>
      <c r="J234" s="100"/>
      <c r="K234" s="99"/>
      <c r="L234" s="3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</row>
    <row r="235" ht="12.75" customHeight="1">
      <c r="E235" s="98" t="s">
        <v>87</v>
      </c>
      <c r="H235" s="61"/>
      <c r="I235" s="98" t="s">
        <v>87</v>
      </c>
      <c r="L235" s="3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</row>
    <row r="236" ht="18.0" customHeight="1">
      <c r="E236" s="61"/>
      <c r="F236" s="61"/>
      <c r="G236" s="61"/>
      <c r="H236" s="61"/>
      <c r="I236" s="61"/>
      <c r="J236" s="61"/>
      <c r="K236" s="61"/>
      <c r="L236" s="3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</row>
    <row r="237" ht="22.5" customHeight="1">
      <c r="E237" s="101" t="s">
        <v>48</v>
      </c>
      <c r="F237" s="100"/>
      <c r="G237" s="99" t="str">
        <f t="shared" ref="G237:G244" si="48">AC160</f>
        <v>ESTUDIANTES DE L.P.</v>
      </c>
      <c r="H237" s="99"/>
      <c r="I237" s="99" t="str">
        <f t="shared" ref="I237:I239" si="49">AC177</f>
        <v>G. Y ESGRIMA L.P.</v>
      </c>
      <c r="J237" s="100"/>
      <c r="K237" s="101" t="s">
        <v>48</v>
      </c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</row>
    <row r="238" ht="22.5" customHeight="1">
      <c r="E238" s="99" t="str">
        <f>AC159</f>
        <v>BOCA JRS.</v>
      </c>
      <c r="F238" s="100" t="s">
        <v>49</v>
      </c>
      <c r="G238" s="99" t="str">
        <f t="shared" si="48"/>
        <v>BELGRANO (CBA.)</v>
      </c>
      <c r="H238" s="99"/>
      <c r="I238" s="99" t="str">
        <f t="shared" si="49"/>
        <v>TALLERES (CBA.)</v>
      </c>
      <c r="J238" s="100" t="s">
        <v>49</v>
      </c>
      <c r="K238" s="99" t="str">
        <f>AC176</f>
        <v>RIVER PLATE</v>
      </c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</row>
    <row r="239" ht="22.5" customHeight="1">
      <c r="E239" s="99" t="str">
        <f>AC174</f>
        <v>TIGRE</v>
      </c>
      <c r="F239" s="100" t="s">
        <v>49</v>
      </c>
      <c r="G239" s="99" t="str">
        <f t="shared" si="48"/>
        <v>BARRACAS CTRAL.</v>
      </c>
      <c r="H239" s="99"/>
      <c r="I239" s="99" t="str">
        <f t="shared" si="49"/>
        <v>SARMIENTO</v>
      </c>
      <c r="J239" s="100" t="s">
        <v>49</v>
      </c>
      <c r="K239" s="99" t="str">
        <f>AC196</f>
        <v>VÉLEZ SARSFIELD</v>
      </c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</row>
    <row r="240" ht="22.5" customHeight="1">
      <c r="E240" s="99" t="str">
        <f>AC173</f>
        <v>ARGENTINOS JRS.</v>
      </c>
      <c r="F240" s="100" t="s">
        <v>49</v>
      </c>
      <c r="G240" s="99" t="str">
        <f t="shared" si="48"/>
        <v>N.O. BOYS</v>
      </c>
      <c r="H240" s="99"/>
      <c r="I240" s="99" t="str">
        <f t="shared" ref="I240:I244" si="50">AC183</f>
        <v>ROSARIO CTRAL.</v>
      </c>
      <c r="J240" s="100" t="s">
        <v>49</v>
      </c>
      <c r="K240" s="99" t="str">
        <f>AC192</f>
        <v>PLATENSE</v>
      </c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</row>
    <row r="241" ht="22.5" customHeight="1">
      <c r="E241" s="99" t="str">
        <f>AC172</f>
        <v>UNIÓN</v>
      </c>
      <c r="F241" s="100" t="s">
        <v>49</v>
      </c>
      <c r="G241" s="99" t="str">
        <f t="shared" si="48"/>
        <v>DEF. Y JUSTICIA</v>
      </c>
      <c r="H241" s="99"/>
      <c r="I241" s="99" t="str">
        <f t="shared" si="50"/>
        <v>DEP. RIESTRA</v>
      </c>
      <c r="J241" s="100" t="s">
        <v>49</v>
      </c>
      <c r="K241" s="99" t="str">
        <f>AC191</f>
        <v>INSTITUTO A.C. CBA.</v>
      </c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</row>
    <row r="242" ht="22.5" customHeight="1">
      <c r="E242" s="99" t="str">
        <f>AC171</f>
        <v>HURACÁN</v>
      </c>
      <c r="F242" s="100" t="s">
        <v>49</v>
      </c>
      <c r="G242" s="99" t="str">
        <f t="shared" si="48"/>
        <v>CTRAL.CÓRDOBA (S.E.)</v>
      </c>
      <c r="H242" s="99"/>
      <c r="I242" s="99" t="str">
        <f t="shared" si="50"/>
        <v>AT. TUCUMÁN</v>
      </c>
      <c r="J242" s="100" t="s">
        <v>49</v>
      </c>
      <c r="K242" s="99" t="str">
        <f>AC190</f>
        <v>SAN LORENZO DE A.</v>
      </c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</row>
    <row r="243" ht="22.5" customHeight="1">
      <c r="E243" s="99" t="str">
        <f>AC170</f>
        <v>RACING CLUB</v>
      </c>
      <c r="F243" s="100" t="s">
        <v>49</v>
      </c>
      <c r="G243" s="99" t="str">
        <f t="shared" si="48"/>
        <v>ALDOSIVI (M.D.P.)</v>
      </c>
      <c r="H243" s="99"/>
      <c r="I243" s="99" t="str">
        <f t="shared" si="50"/>
        <v>SAN MARTÍN (S.J.)</v>
      </c>
      <c r="J243" s="100" t="s">
        <v>49</v>
      </c>
      <c r="K243" s="99" t="str">
        <f>AC189</f>
        <v>INDEPENDIENTE</v>
      </c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</row>
    <row r="244" ht="22.5" customHeight="1">
      <c r="E244" s="99" t="str">
        <f>AC168</f>
        <v>INDEPENDIENTE R. (MZA.)</v>
      </c>
      <c r="F244" s="100" t="s">
        <v>49</v>
      </c>
      <c r="G244" s="99" t="str">
        <f t="shared" si="48"/>
        <v>BANFIELD</v>
      </c>
      <c r="H244" s="42"/>
      <c r="I244" s="99" t="str">
        <f t="shared" si="50"/>
        <v>LANÚS</v>
      </c>
      <c r="J244" s="100" t="s">
        <v>49</v>
      </c>
      <c r="K244" s="99" t="str">
        <f>AC188</f>
        <v>GODOY CRUZ (MZA.)</v>
      </c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</row>
    <row r="245" ht="22.5" customHeight="1">
      <c r="E245" s="99"/>
      <c r="F245" s="100"/>
      <c r="G245" s="99"/>
      <c r="H245" s="42"/>
      <c r="I245" s="99"/>
      <c r="J245" s="100"/>
      <c r="K245" s="99"/>
      <c r="L245" s="3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</row>
    <row r="246" ht="22.5" customHeight="1">
      <c r="E246" s="99"/>
      <c r="F246" s="105" t="s">
        <v>52</v>
      </c>
      <c r="G246" s="106" t="str">
        <f>I237</f>
        <v>G. Y ESGRIMA L.P.</v>
      </c>
      <c r="H246" s="108" t="s">
        <v>49</v>
      </c>
      <c r="I246" s="106" t="str">
        <f>G237</f>
        <v>ESTUDIANTES DE L.P.</v>
      </c>
      <c r="K246" s="99"/>
      <c r="L246" s="3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</row>
    <row r="247" ht="18.0" customHeight="1">
      <c r="E247" s="99"/>
      <c r="F247" s="100"/>
      <c r="G247" s="99"/>
      <c r="H247" s="42"/>
      <c r="I247" s="99"/>
      <c r="J247" s="100"/>
      <c r="K247" s="99"/>
      <c r="L247" s="3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</row>
    <row r="248" ht="12.75" customHeight="1">
      <c r="E248" s="98" t="s">
        <v>89</v>
      </c>
      <c r="H248" s="61"/>
      <c r="I248" s="98" t="s">
        <v>89</v>
      </c>
      <c r="L248" s="3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</row>
    <row r="249" ht="18.0" customHeight="1">
      <c r="E249" s="61"/>
      <c r="F249" s="61"/>
      <c r="G249" s="61"/>
      <c r="H249" s="61"/>
      <c r="I249" s="61"/>
      <c r="J249" s="61"/>
      <c r="K249" s="61"/>
      <c r="L249" s="3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</row>
    <row r="250" ht="22.5" customHeight="1">
      <c r="E250" s="99" t="str">
        <f>AC167</f>
        <v>BANFIELD</v>
      </c>
      <c r="F250" s="100"/>
      <c r="G250" s="101" t="s">
        <v>48</v>
      </c>
      <c r="H250" s="99"/>
      <c r="I250" s="101" t="s">
        <v>48</v>
      </c>
      <c r="J250" s="100"/>
      <c r="K250" s="99" t="str">
        <f>AC187</f>
        <v>LANÚS</v>
      </c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</row>
    <row r="251" ht="22.5" customHeight="1">
      <c r="E251" s="99" t="str">
        <f>AC166</f>
        <v>ALDOSIVI (M.D.P.)</v>
      </c>
      <c r="F251" s="100" t="s">
        <v>49</v>
      </c>
      <c r="G251" s="99" t="str">
        <f>AC168</f>
        <v>INDEPENDIENTE R. (MZA.)</v>
      </c>
      <c r="H251" s="99"/>
      <c r="I251" s="99" t="str">
        <f t="shared" ref="I251:I255" si="51">AC188</f>
        <v>GODOY CRUZ (MZA.)</v>
      </c>
      <c r="J251" s="100" t="s">
        <v>49</v>
      </c>
      <c r="K251" s="99" t="str">
        <f>AC186</f>
        <v>SAN MARTÍN (S.J.)</v>
      </c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</row>
    <row r="252" ht="22.5" customHeight="1">
      <c r="E252" s="99" t="str">
        <f>AC165</f>
        <v>CTRAL.CÓRDOBA (S.E.)</v>
      </c>
      <c r="F252" s="100" t="s">
        <v>49</v>
      </c>
      <c r="G252" s="99" t="str">
        <f t="shared" ref="G252:G256" si="52">AC170</f>
        <v>RACING CLUB</v>
      </c>
      <c r="H252" s="99"/>
      <c r="I252" s="99" t="str">
        <f t="shared" si="51"/>
        <v>INDEPENDIENTE</v>
      </c>
      <c r="J252" s="100" t="s">
        <v>49</v>
      </c>
      <c r="K252" s="99" t="str">
        <f>AC185</f>
        <v>AT. TUCUMÁN</v>
      </c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</row>
    <row r="253" ht="22.5" customHeight="1">
      <c r="E253" s="99" t="str">
        <f>AC164</f>
        <v>DEF. Y JUSTICIA</v>
      </c>
      <c r="F253" s="100" t="s">
        <v>49</v>
      </c>
      <c r="G253" s="99" t="str">
        <f t="shared" si="52"/>
        <v>HURACÁN</v>
      </c>
      <c r="H253" s="99"/>
      <c r="I253" s="99" t="str">
        <f t="shared" si="51"/>
        <v>SAN LORENZO DE A.</v>
      </c>
      <c r="J253" s="100" t="s">
        <v>49</v>
      </c>
      <c r="K253" s="99" t="str">
        <f>AC184</f>
        <v>DEP. RIESTRA</v>
      </c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</row>
    <row r="254" ht="22.5" customHeight="1">
      <c r="E254" s="99" t="str">
        <f>AC163</f>
        <v>N.O. BOYS</v>
      </c>
      <c r="F254" s="100" t="s">
        <v>49</v>
      </c>
      <c r="G254" s="99" t="str">
        <f t="shared" si="52"/>
        <v>UNIÓN</v>
      </c>
      <c r="H254" s="99"/>
      <c r="I254" s="99" t="str">
        <f t="shared" si="51"/>
        <v>INSTITUTO A.C. CBA.</v>
      </c>
      <c r="J254" s="100" t="s">
        <v>49</v>
      </c>
      <c r="K254" s="99" t="str">
        <f>AC183</f>
        <v>ROSARIO CTRAL.</v>
      </c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</row>
    <row r="255" ht="22.5" customHeight="1">
      <c r="E255" s="99" t="str">
        <f>AC162</f>
        <v>BARRACAS CTRAL.</v>
      </c>
      <c r="F255" s="100" t="s">
        <v>49</v>
      </c>
      <c r="G255" s="99" t="str">
        <f t="shared" si="52"/>
        <v>ARGENTINOS JRS.</v>
      </c>
      <c r="H255" s="99"/>
      <c r="I255" s="99" t="str">
        <f t="shared" si="51"/>
        <v>PLATENSE</v>
      </c>
      <c r="J255" s="100" t="s">
        <v>49</v>
      </c>
      <c r="K255" s="99" t="str">
        <f>AC179</f>
        <v>SARMIENTO</v>
      </c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</row>
    <row r="256" ht="22.5" customHeight="1">
      <c r="E256" s="99" t="str">
        <f>AC161</f>
        <v>BELGRANO (CBA.)</v>
      </c>
      <c r="F256" s="100" t="s">
        <v>49</v>
      </c>
      <c r="G256" s="99" t="str">
        <f t="shared" si="52"/>
        <v>TIGRE</v>
      </c>
      <c r="H256" s="99"/>
      <c r="I256" s="99" t="str">
        <f>AC196</f>
        <v>VÉLEZ SARSFIELD</v>
      </c>
      <c r="J256" s="100" t="s">
        <v>49</v>
      </c>
      <c r="K256" s="99" t="str">
        <f>AC178</f>
        <v>TALLERES (CBA.)</v>
      </c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</row>
    <row r="257" ht="22.5" customHeight="1">
      <c r="E257" s="99" t="str">
        <f>AC160</f>
        <v>ESTUDIANTES DE L.P.</v>
      </c>
      <c r="F257" s="100" t="s">
        <v>49</v>
      </c>
      <c r="G257" s="99" t="str">
        <f>AC159</f>
        <v>BOCA JRS.</v>
      </c>
      <c r="I257" s="99" t="str">
        <f>AC176</f>
        <v>RIVER PLATE</v>
      </c>
      <c r="J257" s="100" t="s">
        <v>49</v>
      </c>
      <c r="K257" s="99" t="str">
        <f>AC177</f>
        <v>G. Y ESGRIMA L.P.</v>
      </c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</row>
    <row r="258" ht="22.5" customHeight="1">
      <c r="E258" s="99"/>
      <c r="F258" s="100"/>
      <c r="G258" s="99"/>
      <c r="I258" s="99"/>
      <c r="J258" s="100"/>
      <c r="K258" s="99"/>
      <c r="L258" s="3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</row>
    <row r="259" ht="22.5" customHeight="1">
      <c r="E259" s="99"/>
      <c r="F259" s="105" t="s">
        <v>52</v>
      </c>
      <c r="G259" s="106" t="str">
        <f>E250</f>
        <v>BANFIELD</v>
      </c>
      <c r="H259" s="108" t="s">
        <v>49</v>
      </c>
      <c r="I259" s="106" t="str">
        <f>K250</f>
        <v>LANÚS</v>
      </c>
      <c r="K259" s="99"/>
      <c r="L259" s="3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</row>
    <row r="260" ht="18.0" customHeight="1">
      <c r="L260" s="3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</row>
    <row r="261" ht="12.75" customHeight="1">
      <c r="E261" s="98" t="s">
        <v>91</v>
      </c>
      <c r="H261" s="61"/>
      <c r="I261" s="98" t="s">
        <v>91</v>
      </c>
      <c r="L261" s="3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</row>
    <row r="262" ht="18.0" customHeight="1">
      <c r="E262" s="61"/>
      <c r="F262" s="61"/>
      <c r="G262" s="61"/>
      <c r="H262" s="61"/>
      <c r="I262" s="61"/>
      <c r="J262" s="61"/>
      <c r="K262" s="61"/>
      <c r="L262" s="3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</row>
    <row r="263" ht="22.5" customHeight="1">
      <c r="E263" s="101" t="s">
        <v>48</v>
      </c>
      <c r="F263" s="100"/>
      <c r="G263" s="99" t="str">
        <f t="shared" ref="G263:G270" si="53">AC159</f>
        <v>BOCA JRS.</v>
      </c>
      <c r="H263" s="99"/>
      <c r="I263" s="99" t="str">
        <f t="shared" ref="I263:I266" si="54">AC176</f>
        <v>RIVER PLATE</v>
      </c>
      <c r="J263" s="100"/>
      <c r="K263" s="101" t="s">
        <v>48</v>
      </c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</row>
    <row r="264" ht="22.5" customHeight="1">
      <c r="E264" s="99" t="str">
        <f>AC174</f>
        <v>TIGRE</v>
      </c>
      <c r="F264" s="100" t="s">
        <v>49</v>
      </c>
      <c r="G264" s="99" t="str">
        <f t="shared" si="53"/>
        <v>ESTUDIANTES DE L.P.</v>
      </c>
      <c r="H264" s="99"/>
      <c r="I264" s="99" t="str">
        <f t="shared" si="54"/>
        <v>G. Y ESGRIMA L.P.</v>
      </c>
      <c r="J264" s="100" t="s">
        <v>49</v>
      </c>
      <c r="K264" s="99" t="str">
        <f>AC196</f>
        <v>VÉLEZ SARSFIELD</v>
      </c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</row>
    <row r="265" ht="22.5" customHeight="1">
      <c r="E265" s="99" t="str">
        <f>AC173</f>
        <v>ARGENTINOS JRS.</v>
      </c>
      <c r="F265" s="100" t="s">
        <v>49</v>
      </c>
      <c r="G265" s="99" t="str">
        <f t="shared" si="53"/>
        <v>BELGRANO (CBA.)</v>
      </c>
      <c r="H265" s="99"/>
      <c r="I265" s="99" t="str">
        <f t="shared" si="54"/>
        <v>TALLERES (CBA.)</v>
      </c>
      <c r="J265" s="100" t="s">
        <v>49</v>
      </c>
      <c r="K265" s="99" t="str">
        <f>AC192</f>
        <v>PLATENSE</v>
      </c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</row>
    <row r="266" ht="22.5" customHeight="1">
      <c r="E266" s="99" t="str">
        <f>AC172</f>
        <v>UNIÓN</v>
      </c>
      <c r="F266" s="100" t="s">
        <v>49</v>
      </c>
      <c r="G266" s="99" t="str">
        <f t="shared" si="53"/>
        <v>BARRACAS CTRAL.</v>
      </c>
      <c r="H266" s="99"/>
      <c r="I266" s="99" t="str">
        <f t="shared" si="54"/>
        <v>SARMIENTO</v>
      </c>
      <c r="J266" s="100" t="s">
        <v>49</v>
      </c>
      <c r="K266" s="99" t="str">
        <f>AC191</f>
        <v>INSTITUTO A.C. CBA.</v>
      </c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</row>
    <row r="267" ht="22.5" customHeight="1">
      <c r="E267" s="99" t="str">
        <f>AC171</f>
        <v>HURACÁN</v>
      </c>
      <c r="F267" s="100" t="s">
        <v>49</v>
      </c>
      <c r="G267" s="99" t="str">
        <f t="shared" si="53"/>
        <v>N.O. BOYS</v>
      </c>
      <c r="H267" s="99"/>
      <c r="I267" s="99" t="str">
        <f t="shared" ref="I267:I270" si="55">AC183</f>
        <v>ROSARIO CTRAL.</v>
      </c>
      <c r="J267" s="100" t="s">
        <v>49</v>
      </c>
      <c r="K267" s="99" t="str">
        <f>AC190</f>
        <v>SAN LORENZO DE A.</v>
      </c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</row>
    <row r="268" ht="22.5" customHeight="1">
      <c r="E268" s="99" t="str">
        <f>AC170</f>
        <v>RACING CLUB</v>
      </c>
      <c r="F268" s="100" t="s">
        <v>49</v>
      </c>
      <c r="G268" s="99" t="str">
        <f t="shared" si="53"/>
        <v>DEF. Y JUSTICIA</v>
      </c>
      <c r="H268" s="99"/>
      <c r="I268" s="99" t="str">
        <f t="shared" si="55"/>
        <v>DEP. RIESTRA</v>
      </c>
      <c r="J268" s="100" t="s">
        <v>49</v>
      </c>
      <c r="K268" s="99" t="str">
        <f>AC189</f>
        <v>INDEPENDIENTE</v>
      </c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</row>
    <row r="269" ht="22.5" customHeight="1">
      <c r="E269" s="99" t="str">
        <f>AC168</f>
        <v>INDEPENDIENTE R. (MZA.)</v>
      </c>
      <c r="F269" s="100" t="s">
        <v>49</v>
      </c>
      <c r="G269" s="99" t="str">
        <f t="shared" si="53"/>
        <v>CTRAL.CÓRDOBA (S.E.)</v>
      </c>
      <c r="H269" s="99"/>
      <c r="I269" s="99" t="str">
        <f t="shared" si="55"/>
        <v>AT. TUCUMÁN</v>
      </c>
      <c r="J269" s="100" t="s">
        <v>49</v>
      </c>
      <c r="K269" s="99" t="str">
        <f>AC188</f>
        <v>GODOY CRUZ (MZA.)</v>
      </c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</row>
    <row r="270" ht="22.5" customHeight="1">
      <c r="E270" s="99" t="str">
        <f>AC167</f>
        <v>BANFIELD</v>
      </c>
      <c r="F270" s="100" t="s">
        <v>49</v>
      </c>
      <c r="G270" s="99" t="str">
        <f t="shared" si="53"/>
        <v>ALDOSIVI (M.D.P.)</v>
      </c>
      <c r="I270" s="99" t="str">
        <f t="shared" si="55"/>
        <v>SAN MARTÍN (S.J.)</v>
      </c>
      <c r="J270" s="100" t="s">
        <v>49</v>
      </c>
      <c r="K270" s="99" t="str">
        <f>AC187</f>
        <v>LANÚS</v>
      </c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</row>
    <row r="271" ht="22.5" customHeight="1">
      <c r="E271" s="99"/>
      <c r="F271" s="100"/>
      <c r="G271" s="99"/>
      <c r="I271" s="99"/>
      <c r="J271" s="100"/>
      <c r="K271" s="99"/>
      <c r="L271" s="3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</row>
    <row r="272" ht="22.5" customHeight="1">
      <c r="E272" s="99"/>
      <c r="F272" s="105" t="s">
        <v>52</v>
      </c>
      <c r="G272" s="106" t="str">
        <f>I263</f>
        <v>RIVER PLATE</v>
      </c>
      <c r="H272" s="108" t="s">
        <v>49</v>
      </c>
      <c r="I272" s="106" t="str">
        <f>G263</f>
        <v>BOCA JRS.</v>
      </c>
      <c r="K272" s="99"/>
      <c r="L272" s="3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</row>
    <row r="273" ht="18.0" customHeight="1">
      <c r="L273" s="3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</row>
    <row r="274" ht="12.75" customHeight="1">
      <c r="E274" s="98" t="s">
        <v>93</v>
      </c>
      <c r="H274" s="61"/>
      <c r="I274" s="98" t="s">
        <v>93</v>
      </c>
      <c r="L274" s="3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</row>
    <row r="275" ht="18.0" customHeight="1">
      <c r="E275" s="61"/>
      <c r="F275" s="61"/>
      <c r="G275" s="61"/>
      <c r="H275" s="61"/>
      <c r="I275" s="61"/>
      <c r="J275" s="61"/>
      <c r="K275" s="61"/>
      <c r="L275" s="3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</row>
    <row r="276" ht="22.5" customHeight="1">
      <c r="E276" s="99" t="str">
        <f>AC166</f>
        <v>ALDOSIVI (M.D.P.)</v>
      </c>
      <c r="F276" s="100"/>
      <c r="G276" s="101" t="s">
        <v>48</v>
      </c>
      <c r="H276" s="99"/>
      <c r="I276" s="101" t="s">
        <v>48</v>
      </c>
      <c r="J276" s="100"/>
      <c r="K276" s="99" t="str">
        <f>AC186</f>
        <v>SAN MARTÍN (S.J.)</v>
      </c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</row>
    <row r="277" ht="22.5" customHeight="1">
      <c r="E277" s="99" t="str">
        <f>AC165</f>
        <v>CTRAL.CÓRDOBA (S.E.)</v>
      </c>
      <c r="F277" s="100" t="s">
        <v>49</v>
      </c>
      <c r="G277" s="99" t="str">
        <f t="shared" ref="G277:G278" si="56">AC167</f>
        <v>BANFIELD</v>
      </c>
      <c r="H277" s="99"/>
      <c r="I277" s="99" t="str">
        <f t="shared" ref="I277:I282" si="57">AC187</f>
        <v>LANÚS</v>
      </c>
      <c r="J277" s="100" t="s">
        <v>49</v>
      </c>
      <c r="K277" s="99" t="str">
        <f>AC185</f>
        <v>AT. TUCUMÁN</v>
      </c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</row>
    <row r="278" ht="22.5" customHeight="1">
      <c r="E278" s="99" t="str">
        <f>AC164</f>
        <v>DEF. Y JUSTICIA</v>
      </c>
      <c r="F278" s="100" t="s">
        <v>49</v>
      </c>
      <c r="G278" s="99" t="str">
        <f t="shared" si="56"/>
        <v>INDEPENDIENTE R. (MZA.)</v>
      </c>
      <c r="H278" s="99"/>
      <c r="I278" s="99" t="str">
        <f t="shared" si="57"/>
        <v>GODOY CRUZ (MZA.)</v>
      </c>
      <c r="J278" s="100" t="s">
        <v>49</v>
      </c>
      <c r="K278" s="99" t="str">
        <f>AC184</f>
        <v>DEP. RIESTRA</v>
      </c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</row>
    <row r="279" ht="22.5" customHeight="1">
      <c r="E279" s="99" t="str">
        <f>AC163</f>
        <v>N.O. BOYS</v>
      </c>
      <c r="F279" s="100" t="s">
        <v>49</v>
      </c>
      <c r="G279" s="99" t="str">
        <f t="shared" ref="G279:G283" si="58">AC170</f>
        <v>RACING CLUB</v>
      </c>
      <c r="H279" s="99"/>
      <c r="I279" s="99" t="str">
        <f t="shared" si="57"/>
        <v>INDEPENDIENTE</v>
      </c>
      <c r="J279" s="100" t="s">
        <v>49</v>
      </c>
      <c r="K279" s="99" t="str">
        <f>AC183</f>
        <v>ROSARIO CTRAL.</v>
      </c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</row>
    <row r="280" ht="22.5" customHeight="1">
      <c r="E280" s="99" t="str">
        <f>AC162</f>
        <v>BARRACAS CTRAL.</v>
      </c>
      <c r="F280" s="100" t="s">
        <v>49</v>
      </c>
      <c r="G280" s="99" t="str">
        <f t="shared" si="58"/>
        <v>HURACÁN</v>
      </c>
      <c r="H280" s="99"/>
      <c r="I280" s="99" t="str">
        <f t="shared" si="57"/>
        <v>SAN LORENZO DE A.</v>
      </c>
      <c r="J280" s="100" t="s">
        <v>49</v>
      </c>
      <c r="K280" s="99" t="str">
        <f>AC179</f>
        <v>SARMIENTO</v>
      </c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</row>
    <row r="281" ht="22.5" customHeight="1">
      <c r="E281" s="99" t="str">
        <f>AC161</f>
        <v>BELGRANO (CBA.)</v>
      </c>
      <c r="F281" s="100" t="s">
        <v>49</v>
      </c>
      <c r="G281" s="99" t="str">
        <f t="shared" si="58"/>
        <v>UNIÓN</v>
      </c>
      <c r="H281" s="99"/>
      <c r="I281" s="99" t="str">
        <f t="shared" si="57"/>
        <v>INSTITUTO A.C. CBA.</v>
      </c>
      <c r="J281" s="100" t="s">
        <v>49</v>
      </c>
      <c r="K281" s="99" t="str">
        <f>AC178</f>
        <v>TALLERES (CBA.)</v>
      </c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</row>
    <row r="282" ht="22.5" customHeight="1">
      <c r="E282" s="99" t="str">
        <f>AC160</f>
        <v>ESTUDIANTES DE L.P.</v>
      </c>
      <c r="F282" s="100" t="s">
        <v>49</v>
      </c>
      <c r="G282" s="99" t="str">
        <f t="shared" si="58"/>
        <v>ARGENTINOS JRS.</v>
      </c>
      <c r="H282" s="99"/>
      <c r="I282" s="99" t="str">
        <f t="shared" si="57"/>
        <v>PLATENSE</v>
      </c>
      <c r="J282" s="100" t="s">
        <v>49</v>
      </c>
      <c r="K282" s="99" t="str">
        <f>AC177</f>
        <v>G. Y ESGRIMA L.P.</v>
      </c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</row>
    <row r="283" ht="22.5" customHeight="1">
      <c r="E283" s="99" t="str">
        <f>AC159</f>
        <v>BOCA JRS.</v>
      </c>
      <c r="F283" s="100" t="s">
        <v>49</v>
      </c>
      <c r="G283" s="99" t="str">
        <f t="shared" si="58"/>
        <v>TIGRE</v>
      </c>
      <c r="I283" s="99" t="str">
        <f>AC196</f>
        <v>VÉLEZ SARSFIELD</v>
      </c>
      <c r="J283" s="100" t="s">
        <v>49</v>
      </c>
      <c r="K283" s="99" t="str">
        <f>AC176</f>
        <v>RIVER PLATE</v>
      </c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</row>
    <row r="284" ht="22.5" customHeight="1">
      <c r="L284" s="3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</row>
    <row r="285" ht="12.75" customHeight="1">
      <c r="F285" s="105" t="s">
        <v>52</v>
      </c>
      <c r="G285" s="106" t="str">
        <f>E276</f>
        <v>ALDOSIVI (M.D.P.)</v>
      </c>
      <c r="H285" s="108" t="s">
        <v>49</v>
      </c>
      <c r="I285" s="106" t="str">
        <f>K276</f>
        <v>SAN MARTÍN (S.J.)</v>
      </c>
      <c r="L285" s="3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</row>
    <row r="286" ht="12.75" customHeight="1">
      <c r="L286" s="3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</row>
    <row r="287" ht="12.75" customHeight="1">
      <c r="L287" s="3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</row>
    <row r="288" ht="12.75" customHeight="1">
      <c r="L288" s="3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</row>
    <row r="289" ht="12.75" customHeight="1">
      <c r="L289" s="3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</row>
    <row r="290" ht="12.75" customHeight="1">
      <c r="L290" s="3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</row>
    <row r="291" ht="12.75" customHeight="1">
      <c r="L291" s="3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</row>
    <row r="292" ht="12.75" customHeight="1">
      <c r="L292" s="3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</row>
    <row r="293" ht="12.75" customHeight="1">
      <c r="L293" s="3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</row>
    <row r="294" ht="12.75" customHeight="1">
      <c r="L294" s="3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</row>
    <row r="295" ht="12.75" customHeight="1">
      <c r="L295" s="3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</row>
    <row r="296" ht="12.75" customHeight="1">
      <c r="L296" s="3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</row>
    <row r="297" ht="12.75" customHeight="1">
      <c r="L297" s="3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</row>
    <row r="298" ht="12.75" customHeight="1">
      <c r="L298" s="3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</row>
    <row r="299" ht="12.75" customHeight="1">
      <c r="L299" s="3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</row>
    <row r="300" ht="12.75" customHeight="1">
      <c r="L300" s="3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</row>
    <row r="301" ht="12.75" customHeight="1">
      <c r="L301" s="3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</row>
    <row r="302" ht="12.75" customHeight="1">
      <c r="L302" s="3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</row>
    <row r="303" ht="12.75" customHeight="1">
      <c r="L303" s="3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</row>
    <row r="304" ht="12.75" customHeight="1">
      <c r="L304" s="3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</row>
    <row r="305" ht="12.75" customHeight="1">
      <c r="L305" s="3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</row>
    <row r="306" ht="12.75" customHeight="1">
      <c r="E306" s="113"/>
      <c r="F306" s="113"/>
      <c r="G306" s="113"/>
      <c r="H306" s="61"/>
      <c r="I306" s="113"/>
      <c r="J306" s="85"/>
      <c r="K306" s="113"/>
      <c r="L306" s="3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</row>
    <row r="307" ht="12.75" customHeight="1">
      <c r="E307" s="113"/>
      <c r="F307" s="113"/>
      <c r="G307" s="113"/>
      <c r="H307" s="61"/>
      <c r="I307" s="113"/>
      <c r="J307" s="85"/>
      <c r="K307" s="113"/>
      <c r="L307" s="3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</row>
    <row r="308" ht="12.75" customHeight="1">
      <c r="E308" s="113"/>
      <c r="F308" s="113"/>
      <c r="G308" s="113"/>
      <c r="H308" s="61"/>
      <c r="I308" s="113"/>
      <c r="J308" s="85"/>
      <c r="K308" s="113"/>
      <c r="L308" s="3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</row>
    <row r="309" ht="12.75" customHeight="1">
      <c r="E309" s="113"/>
      <c r="F309" s="113"/>
      <c r="G309" s="113"/>
      <c r="H309" s="61"/>
      <c r="I309" s="113"/>
      <c r="J309" s="85"/>
      <c r="K309" s="113"/>
      <c r="L309" s="3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</row>
    <row r="310" ht="12.75" customHeight="1">
      <c r="E310" s="113"/>
      <c r="F310" s="113"/>
      <c r="G310" s="113"/>
      <c r="H310" s="61"/>
      <c r="I310" s="113"/>
      <c r="J310" s="85"/>
      <c r="K310" s="113"/>
      <c r="L310" s="3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</row>
    <row r="311" ht="12.75" customHeight="1">
      <c r="E311" s="113"/>
      <c r="F311" s="113"/>
      <c r="G311" s="113"/>
      <c r="H311" s="61"/>
      <c r="I311" s="113"/>
      <c r="J311" s="85"/>
      <c r="K311" s="113"/>
      <c r="L311" s="3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</row>
    <row r="312" ht="12.75" customHeight="1">
      <c r="E312" s="61"/>
      <c r="F312" s="61"/>
      <c r="G312" s="61"/>
      <c r="H312" s="61"/>
      <c r="I312" s="61"/>
      <c r="J312" s="61"/>
      <c r="K312" s="61"/>
      <c r="L312" s="3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</row>
    <row r="313" ht="12.75" customHeight="1">
      <c r="E313" s="114"/>
      <c r="F313" s="115"/>
      <c r="G313" s="116"/>
      <c r="H313" s="61"/>
      <c r="I313" s="114"/>
      <c r="J313" s="115"/>
      <c r="K313" s="117"/>
      <c r="L313" s="3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</row>
    <row r="314" ht="12.75" customHeight="1">
      <c r="E314" s="61"/>
      <c r="F314" s="61"/>
      <c r="G314" s="61"/>
      <c r="H314" s="61"/>
      <c r="I314" s="61"/>
      <c r="J314" s="61"/>
      <c r="K314" s="61"/>
      <c r="L314" s="3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</row>
    <row r="315" ht="12.75" customHeight="1">
      <c r="E315" s="113"/>
      <c r="F315" s="113"/>
      <c r="G315" s="113"/>
      <c r="H315" s="61"/>
      <c r="I315" s="113"/>
      <c r="J315" s="85"/>
      <c r="K315" s="113"/>
      <c r="L315" s="3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</row>
    <row r="316" ht="12.75" customHeight="1">
      <c r="E316" s="113"/>
      <c r="F316" s="113"/>
      <c r="G316" s="113"/>
      <c r="H316" s="61"/>
      <c r="I316" s="113"/>
      <c r="J316" s="85"/>
      <c r="K316" s="113"/>
      <c r="L316" s="3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</row>
    <row r="317" ht="12.75" customHeight="1">
      <c r="E317" s="113"/>
      <c r="F317" s="113"/>
      <c r="G317" s="113"/>
      <c r="H317" s="61"/>
      <c r="I317" s="113"/>
      <c r="J317" s="85"/>
      <c r="K317" s="113"/>
      <c r="L317" s="3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</row>
    <row r="318" ht="12.75" customHeight="1">
      <c r="E318" s="113"/>
      <c r="F318" s="113"/>
      <c r="G318" s="113"/>
      <c r="H318" s="61"/>
      <c r="I318" s="113"/>
      <c r="J318" s="85"/>
      <c r="K318" s="113"/>
      <c r="L318" s="3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</row>
    <row r="319" ht="12.75" customHeight="1">
      <c r="E319" s="113"/>
      <c r="F319" s="113"/>
      <c r="G319" s="113"/>
      <c r="H319" s="61"/>
      <c r="I319" s="113"/>
      <c r="J319" s="85"/>
      <c r="K319" s="113"/>
      <c r="L319" s="3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</row>
    <row r="320" ht="12.75" customHeight="1">
      <c r="E320" s="113"/>
      <c r="F320" s="113"/>
      <c r="G320" s="113"/>
      <c r="H320" s="61"/>
      <c r="I320" s="113"/>
      <c r="J320" s="85"/>
      <c r="K320" s="113"/>
      <c r="L320" s="3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</row>
    <row r="321" ht="12.75" customHeight="1">
      <c r="E321" s="113"/>
      <c r="F321" s="113"/>
      <c r="G321" s="113"/>
      <c r="H321" s="61"/>
      <c r="I321" s="113"/>
      <c r="J321" s="85"/>
      <c r="K321" s="113"/>
      <c r="L321" s="3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</row>
    <row r="322" ht="12.75" customHeight="1">
      <c r="E322" s="113"/>
      <c r="F322" s="113"/>
      <c r="G322" s="113"/>
      <c r="H322" s="61"/>
      <c r="I322" s="113"/>
      <c r="J322" s="85"/>
      <c r="K322" s="113"/>
      <c r="L322" s="3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</row>
    <row r="323" ht="12.75" customHeight="1">
      <c r="E323" s="61"/>
      <c r="F323" s="61"/>
      <c r="G323" s="61"/>
      <c r="H323" s="61"/>
      <c r="I323" s="61"/>
      <c r="J323" s="61"/>
      <c r="K323" s="61"/>
      <c r="L323" s="3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</row>
    <row r="324" ht="12.75" customHeight="1">
      <c r="E324" s="114"/>
      <c r="F324" s="115"/>
      <c r="G324" s="116"/>
      <c r="H324" s="61"/>
      <c r="I324" s="114"/>
      <c r="J324" s="115"/>
      <c r="K324" s="117"/>
      <c r="L324" s="3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</row>
    <row r="325" ht="12.75" customHeight="1">
      <c r="E325" s="61"/>
      <c r="F325" s="61"/>
      <c r="G325" s="61"/>
      <c r="H325" s="61"/>
      <c r="I325" s="61"/>
      <c r="J325" s="61"/>
      <c r="K325" s="61"/>
      <c r="L325" s="3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</row>
    <row r="326" ht="12.75" customHeight="1">
      <c r="E326" s="113"/>
      <c r="F326" s="113"/>
      <c r="G326" s="113"/>
      <c r="H326" s="61"/>
      <c r="I326" s="113"/>
      <c r="J326" s="85"/>
      <c r="K326" s="113"/>
      <c r="L326" s="3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</row>
    <row r="327" ht="12.75" customHeight="1">
      <c r="E327" s="113"/>
      <c r="F327" s="113"/>
      <c r="G327" s="113"/>
      <c r="H327" s="61"/>
      <c r="I327" s="113"/>
      <c r="J327" s="85"/>
      <c r="K327" s="113"/>
      <c r="L327" s="3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</row>
    <row r="328" ht="12.75" customHeight="1">
      <c r="E328" s="113"/>
      <c r="F328" s="113"/>
      <c r="G328" s="113"/>
      <c r="H328" s="61"/>
      <c r="I328" s="113"/>
      <c r="J328" s="85"/>
      <c r="K328" s="113"/>
      <c r="L328" s="3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</row>
    <row r="329" ht="12.75" customHeight="1">
      <c r="E329" s="113"/>
      <c r="F329" s="113"/>
      <c r="G329" s="113"/>
      <c r="H329" s="61"/>
      <c r="I329" s="113"/>
      <c r="J329" s="85"/>
      <c r="K329" s="113"/>
      <c r="L329" s="3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</row>
    <row r="330" ht="12.75" customHeight="1">
      <c r="E330" s="113"/>
      <c r="F330" s="113"/>
      <c r="G330" s="113"/>
      <c r="H330" s="61"/>
      <c r="I330" s="113"/>
      <c r="J330" s="85"/>
      <c r="K330" s="113"/>
      <c r="L330" s="3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</row>
    <row r="331" ht="12.75" customHeight="1">
      <c r="E331" s="113"/>
      <c r="F331" s="113"/>
      <c r="G331" s="113"/>
      <c r="H331" s="61"/>
      <c r="I331" s="113"/>
      <c r="J331" s="85"/>
      <c r="K331" s="113"/>
      <c r="L331" s="3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</row>
    <row r="332" ht="12.75" customHeight="1">
      <c r="E332" s="113"/>
      <c r="F332" s="113"/>
      <c r="G332" s="113"/>
      <c r="H332" s="61"/>
      <c r="I332" s="113"/>
      <c r="J332" s="85"/>
      <c r="K332" s="113"/>
      <c r="L332" s="3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</row>
    <row r="333" ht="12.75" customHeight="1">
      <c r="E333" s="113"/>
      <c r="F333" s="113"/>
      <c r="G333" s="113"/>
      <c r="H333" s="61"/>
      <c r="I333" s="113"/>
      <c r="J333" s="85"/>
      <c r="K333" s="113"/>
      <c r="L333" s="3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</row>
    <row r="334" ht="12.75" customHeight="1">
      <c r="E334" s="61"/>
      <c r="F334" s="61"/>
      <c r="G334" s="61"/>
      <c r="H334" s="61"/>
      <c r="I334" s="61"/>
      <c r="J334" s="61"/>
      <c r="K334" s="61"/>
      <c r="L334" s="3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</row>
    <row r="335" ht="12.75" customHeight="1">
      <c r="E335" s="114"/>
      <c r="F335" s="115"/>
      <c r="G335" s="116"/>
      <c r="H335" s="61"/>
      <c r="I335" s="114"/>
      <c r="J335" s="115"/>
      <c r="K335" s="117"/>
      <c r="L335" s="3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</row>
    <row r="336" ht="12.75" customHeight="1">
      <c r="E336" s="61"/>
      <c r="F336" s="61"/>
      <c r="G336" s="61"/>
      <c r="H336" s="61"/>
      <c r="I336" s="61"/>
      <c r="J336" s="61"/>
      <c r="K336" s="61"/>
      <c r="L336" s="3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</row>
    <row r="337" ht="12.75" customHeight="1">
      <c r="E337" s="113"/>
      <c r="F337" s="113"/>
      <c r="G337" s="113"/>
      <c r="H337" s="61"/>
      <c r="I337" s="113"/>
      <c r="J337" s="85"/>
      <c r="K337" s="113"/>
      <c r="L337" s="3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</row>
    <row r="338" ht="12.75" customHeight="1">
      <c r="E338" s="113"/>
      <c r="F338" s="113"/>
      <c r="G338" s="113"/>
      <c r="H338" s="61"/>
      <c r="I338" s="113"/>
      <c r="J338" s="85"/>
      <c r="K338" s="113"/>
      <c r="L338" s="3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</row>
    <row r="339" ht="12.75" customHeight="1">
      <c r="E339" s="113"/>
      <c r="F339" s="113"/>
      <c r="G339" s="113"/>
      <c r="H339" s="61"/>
      <c r="I339" s="113"/>
      <c r="J339" s="85"/>
      <c r="K339" s="113"/>
      <c r="L339" s="3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</row>
    <row r="340" ht="12.75" customHeight="1">
      <c r="E340" s="113"/>
      <c r="F340" s="113"/>
      <c r="G340" s="113"/>
      <c r="H340" s="61"/>
      <c r="I340" s="113"/>
      <c r="J340" s="85"/>
      <c r="K340" s="113"/>
      <c r="L340" s="3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</row>
    <row r="341" ht="12.75" customHeight="1">
      <c r="E341" s="113"/>
      <c r="F341" s="113"/>
      <c r="G341" s="113"/>
      <c r="H341" s="61"/>
      <c r="I341" s="113"/>
      <c r="J341" s="85"/>
      <c r="K341" s="113"/>
      <c r="L341" s="3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</row>
    <row r="342" ht="12.75" customHeight="1">
      <c r="E342" s="113"/>
      <c r="F342" s="113"/>
      <c r="G342" s="113"/>
      <c r="H342" s="61"/>
      <c r="I342" s="113"/>
      <c r="J342" s="85"/>
      <c r="K342" s="113"/>
      <c r="L342" s="3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</row>
    <row r="343" ht="12.75" customHeight="1">
      <c r="E343" s="113"/>
      <c r="F343" s="113"/>
      <c r="G343" s="113"/>
      <c r="H343" s="61"/>
      <c r="I343" s="113"/>
      <c r="J343" s="85"/>
      <c r="K343" s="113"/>
      <c r="L343" s="3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</row>
    <row r="344" ht="12.75" customHeight="1">
      <c r="E344" s="113"/>
      <c r="F344" s="113"/>
      <c r="G344" s="113"/>
      <c r="H344" s="61"/>
      <c r="I344" s="113"/>
      <c r="J344" s="85"/>
      <c r="K344" s="113"/>
      <c r="L344" s="3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</row>
    <row r="345" ht="12.75" customHeight="1">
      <c r="E345" s="61"/>
      <c r="F345" s="61"/>
      <c r="G345" s="61"/>
      <c r="H345" s="61"/>
      <c r="I345" s="61"/>
      <c r="J345" s="61"/>
      <c r="K345" s="61"/>
      <c r="L345" s="3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</row>
    <row r="346" ht="12.75" customHeight="1">
      <c r="E346" s="114"/>
      <c r="F346" s="115"/>
      <c r="G346" s="116"/>
      <c r="H346" s="61"/>
      <c r="I346" s="114"/>
      <c r="J346" s="115"/>
      <c r="K346" s="117"/>
      <c r="L346" s="3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</row>
    <row r="347" ht="12.75" customHeight="1">
      <c r="E347" s="61"/>
      <c r="F347" s="61"/>
      <c r="G347" s="61"/>
      <c r="H347" s="61"/>
      <c r="I347" s="61"/>
      <c r="J347" s="61"/>
      <c r="K347" s="61"/>
      <c r="L347" s="3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</row>
    <row r="348" ht="12.75" customHeight="1">
      <c r="E348" s="113"/>
      <c r="F348" s="113"/>
      <c r="G348" s="113"/>
      <c r="H348" s="61"/>
      <c r="I348" s="113"/>
      <c r="J348" s="85"/>
      <c r="K348" s="113"/>
      <c r="L348" s="3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</row>
    <row r="349" ht="12.75" customHeight="1">
      <c r="E349" s="113"/>
      <c r="F349" s="113"/>
      <c r="G349" s="113"/>
      <c r="H349" s="61"/>
      <c r="I349" s="113"/>
      <c r="J349" s="85"/>
      <c r="K349" s="113"/>
      <c r="L349" s="3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</row>
    <row r="350" ht="12.75" customHeight="1">
      <c r="E350" s="113"/>
      <c r="F350" s="113"/>
      <c r="G350" s="113"/>
      <c r="H350" s="61"/>
      <c r="I350" s="113"/>
      <c r="J350" s="85"/>
      <c r="K350" s="113"/>
      <c r="L350" s="3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</row>
    <row r="351" ht="12.75" customHeight="1">
      <c r="E351" s="113"/>
      <c r="F351" s="113"/>
      <c r="G351" s="113"/>
      <c r="H351" s="61"/>
      <c r="I351" s="113"/>
      <c r="J351" s="85"/>
      <c r="K351" s="113"/>
      <c r="L351" s="3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</row>
    <row r="352" ht="12.75" customHeight="1">
      <c r="E352" s="113"/>
      <c r="F352" s="113"/>
      <c r="G352" s="113"/>
      <c r="H352" s="61"/>
      <c r="I352" s="113"/>
      <c r="J352" s="85"/>
      <c r="K352" s="113"/>
      <c r="L352" s="3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</row>
    <row r="353" ht="12.75" customHeight="1">
      <c r="E353" s="113"/>
      <c r="F353" s="113"/>
      <c r="G353" s="113"/>
      <c r="H353" s="61"/>
      <c r="I353" s="113"/>
      <c r="J353" s="85"/>
      <c r="K353" s="113"/>
      <c r="L353" s="3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</row>
    <row r="354" ht="12.75" customHeight="1">
      <c r="E354" s="113"/>
      <c r="F354" s="113"/>
      <c r="G354" s="113"/>
      <c r="H354" s="61"/>
      <c r="I354" s="113"/>
      <c r="J354" s="85"/>
      <c r="K354" s="113"/>
      <c r="L354" s="3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</row>
    <row r="355" ht="12.75" customHeight="1">
      <c r="E355" s="113"/>
      <c r="F355" s="113"/>
      <c r="G355" s="113"/>
      <c r="H355" s="61"/>
      <c r="I355" s="113"/>
      <c r="J355" s="85"/>
      <c r="K355" s="113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</row>
    <row r="356" ht="12.75" customHeight="1">
      <c r="E356" s="61"/>
      <c r="F356" s="61"/>
      <c r="G356" s="61"/>
      <c r="H356" s="61"/>
      <c r="I356" s="61"/>
      <c r="J356" s="61"/>
      <c r="K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</row>
    <row r="357" ht="12.75" customHeight="1">
      <c r="E357" s="114"/>
      <c r="F357" s="115"/>
      <c r="G357" s="116"/>
      <c r="H357" s="61"/>
      <c r="I357" s="114"/>
      <c r="J357" s="115"/>
      <c r="K357" s="117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</row>
    <row r="358" ht="12.75" customHeight="1">
      <c r="E358" s="61"/>
      <c r="F358" s="61"/>
      <c r="G358" s="61"/>
      <c r="H358" s="61"/>
      <c r="I358" s="61"/>
      <c r="J358" s="61"/>
      <c r="K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</row>
    <row r="359" ht="12.75" customHeight="1">
      <c r="E359" s="113"/>
      <c r="F359" s="113"/>
      <c r="G359" s="113"/>
      <c r="H359" s="61"/>
      <c r="I359" s="113"/>
      <c r="J359" s="85"/>
      <c r="K359" s="113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</row>
    <row r="360" ht="12.75" customHeight="1">
      <c r="E360" s="113"/>
      <c r="F360" s="113"/>
      <c r="G360" s="113"/>
      <c r="H360" s="61"/>
      <c r="I360" s="113"/>
      <c r="J360" s="85"/>
      <c r="K360" s="113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</row>
    <row r="361" ht="12.75" customHeight="1">
      <c r="E361" s="113"/>
      <c r="F361" s="113"/>
      <c r="G361" s="113"/>
      <c r="H361" s="61"/>
      <c r="I361" s="113"/>
      <c r="J361" s="85"/>
      <c r="K361" s="113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</row>
    <row r="362" ht="12.75" customHeight="1">
      <c r="E362" s="113"/>
      <c r="F362" s="113"/>
      <c r="G362" s="113"/>
      <c r="H362" s="61"/>
      <c r="I362" s="113"/>
      <c r="J362" s="85"/>
      <c r="K362" s="113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</row>
    <row r="363" ht="12.75" customHeight="1">
      <c r="E363" s="113"/>
      <c r="F363" s="113"/>
      <c r="G363" s="113"/>
      <c r="H363" s="61"/>
      <c r="I363" s="113"/>
      <c r="J363" s="85"/>
      <c r="K363" s="113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</row>
    <row r="364" ht="12.75" customHeight="1">
      <c r="E364" s="113"/>
      <c r="F364" s="113"/>
      <c r="G364" s="113"/>
      <c r="H364" s="61"/>
      <c r="I364" s="113"/>
      <c r="J364" s="85"/>
      <c r="K364" s="113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</row>
    <row r="365" ht="12.75" customHeight="1">
      <c r="E365" s="113"/>
      <c r="F365" s="113"/>
      <c r="G365" s="113"/>
      <c r="H365" s="61"/>
      <c r="I365" s="113"/>
      <c r="J365" s="85"/>
      <c r="K365" s="113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</row>
    <row r="366" ht="12.75" customHeight="1">
      <c r="E366" s="113"/>
      <c r="F366" s="113"/>
      <c r="G366" s="113"/>
      <c r="H366" s="61"/>
      <c r="I366" s="113"/>
      <c r="J366" s="85"/>
      <c r="K366" s="113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</row>
    <row r="367" ht="12.75" customHeight="1">
      <c r="E367" s="61"/>
      <c r="F367" s="61"/>
      <c r="G367" s="61"/>
      <c r="H367" s="61"/>
      <c r="I367" s="61"/>
      <c r="J367" s="61"/>
      <c r="K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</row>
    <row r="368" ht="12.75" customHeight="1">
      <c r="E368" s="114"/>
      <c r="F368" s="115"/>
      <c r="G368" s="116"/>
      <c r="H368" s="61"/>
      <c r="I368" s="114"/>
      <c r="J368" s="115"/>
      <c r="K368" s="117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</row>
    <row r="369" ht="12.75" customHeight="1">
      <c r="E369" s="61"/>
      <c r="F369" s="61"/>
      <c r="G369" s="61"/>
      <c r="H369" s="61"/>
      <c r="I369" s="61"/>
      <c r="J369" s="61"/>
      <c r="K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</row>
    <row r="370" ht="12.75" customHeight="1">
      <c r="E370" s="113"/>
      <c r="F370" s="113"/>
      <c r="G370" s="113"/>
      <c r="H370" s="61"/>
      <c r="I370" s="113"/>
      <c r="J370" s="85"/>
      <c r="K370" s="113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</row>
    <row r="371" ht="12.75" customHeight="1">
      <c r="E371" s="113"/>
      <c r="F371" s="113"/>
      <c r="G371" s="113"/>
      <c r="H371" s="61"/>
      <c r="I371" s="113"/>
      <c r="J371" s="85"/>
      <c r="K371" s="113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</row>
    <row r="372" ht="12.75" customHeight="1">
      <c r="E372" s="113"/>
      <c r="F372" s="113"/>
      <c r="G372" s="113"/>
      <c r="H372" s="61"/>
      <c r="I372" s="113"/>
      <c r="J372" s="85"/>
      <c r="K372" s="113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</row>
    <row r="373" ht="12.75" customHeight="1">
      <c r="E373" s="113"/>
      <c r="F373" s="113"/>
      <c r="G373" s="113"/>
      <c r="H373" s="61"/>
      <c r="I373" s="113"/>
      <c r="J373" s="85"/>
      <c r="K373" s="113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</row>
    <row r="374" ht="12.75" customHeight="1">
      <c r="E374" s="113"/>
      <c r="F374" s="113"/>
      <c r="G374" s="113"/>
      <c r="H374" s="61"/>
      <c r="I374" s="113"/>
      <c r="J374" s="85"/>
      <c r="K374" s="113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</row>
    <row r="375" ht="12.75" customHeight="1">
      <c r="E375" s="113"/>
      <c r="F375" s="113"/>
      <c r="G375" s="113"/>
      <c r="H375" s="61"/>
      <c r="I375" s="113"/>
      <c r="J375" s="85"/>
      <c r="K375" s="113"/>
      <c r="O375" s="61"/>
      <c r="P375" s="61"/>
      <c r="Q375" s="61"/>
      <c r="R375" s="118"/>
      <c r="S375" s="61"/>
      <c r="T375" s="61"/>
      <c r="U375" s="61"/>
      <c r="V375" s="61"/>
      <c r="W375" s="61"/>
      <c r="X375" s="61"/>
      <c r="Y375" s="61"/>
      <c r="Z375" s="61"/>
      <c r="AA375" s="61"/>
    </row>
    <row r="376" ht="12.75" customHeight="1">
      <c r="E376" s="113"/>
      <c r="F376" s="113"/>
      <c r="G376" s="113"/>
      <c r="H376" s="61"/>
      <c r="I376" s="113"/>
      <c r="J376" s="85"/>
      <c r="K376" s="113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</row>
    <row r="377" ht="12.75" customHeight="1">
      <c r="E377" s="113"/>
      <c r="F377" s="113"/>
      <c r="G377" s="113"/>
      <c r="H377" s="61"/>
      <c r="I377" s="113"/>
      <c r="J377" s="85"/>
      <c r="K377" s="113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</row>
    <row r="378" ht="12.75" customHeight="1">
      <c r="E378" s="61"/>
      <c r="F378" s="61"/>
      <c r="G378" s="61"/>
      <c r="H378" s="61"/>
      <c r="I378" s="61"/>
      <c r="J378" s="61"/>
      <c r="K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</row>
    <row r="379" ht="12.75" customHeight="1">
      <c r="E379" s="114"/>
      <c r="F379" s="115"/>
      <c r="G379" s="116"/>
      <c r="H379" s="61"/>
      <c r="I379" s="114"/>
      <c r="J379" s="115"/>
      <c r="K379" s="117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</row>
    <row r="380" ht="12.75" customHeight="1">
      <c r="E380" s="61"/>
      <c r="F380" s="61"/>
      <c r="G380" s="61"/>
      <c r="H380" s="61"/>
      <c r="I380" s="61"/>
      <c r="J380" s="61"/>
      <c r="K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</row>
    <row r="381" ht="12.75" customHeight="1">
      <c r="E381" s="113"/>
      <c r="F381" s="113"/>
      <c r="G381" s="113"/>
      <c r="H381" s="61"/>
      <c r="I381" s="113"/>
      <c r="J381" s="85"/>
      <c r="K381" s="113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</row>
    <row r="382" ht="12.75" customHeight="1">
      <c r="E382" s="113"/>
      <c r="F382" s="113"/>
      <c r="G382" s="113"/>
      <c r="H382" s="61"/>
      <c r="I382" s="113"/>
      <c r="J382" s="85"/>
      <c r="K382" s="113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</row>
    <row r="383" ht="12.75" customHeight="1">
      <c r="E383" s="113"/>
      <c r="F383" s="113"/>
      <c r="G383" s="113"/>
      <c r="H383" s="61"/>
      <c r="I383" s="113"/>
      <c r="J383" s="85"/>
      <c r="K383" s="113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</row>
    <row r="384" ht="12.75" customHeight="1">
      <c r="E384" s="113"/>
      <c r="F384" s="113"/>
      <c r="G384" s="113"/>
      <c r="H384" s="61"/>
      <c r="I384" s="113"/>
      <c r="J384" s="85"/>
      <c r="K384" s="113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</row>
    <row r="385" ht="12.75" customHeight="1">
      <c r="E385" s="113"/>
      <c r="F385" s="113"/>
      <c r="G385" s="113"/>
      <c r="H385" s="61"/>
      <c r="I385" s="113"/>
      <c r="J385" s="85"/>
      <c r="K385" s="113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</row>
    <row r="386" ht="12.75" customHeight="1">
      <c r="E386" s="113"/>
      <c r="F386" s="113"/>
      <c r="G386" s="113"/>
      <c r="H386" s="61"/>
      <c r="I386" s="113"/>
      <c r="J386" s="85"/>
      <c r="K386" s="113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</row>
    <row r="387" ht="12.75" customHeight="1">
      <c r="E387" s="113"/>
      <c r="F387" s="113"/>
      <c r="G387" s="113"/>
      <c r="H387" s="61"/>
      <c r="I387" s="113"/>
      <c r="J387" s="85"/>
      <c r="K387" s="113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</row>
    <row r="388" ht="12.75" customHeight="1">
      <c r="E388" s="113"/>
      <c r="F388" s="113"/>
      <c r="G388" s="113"/>
      <c r="H388" s="61"/>
      <c r="I388" s="113"/>
      <c r="J388" s="85"/>
      <c r="K388" s="113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</row>
    <row r="389" ht="12.75" customHeight="1">
      <c r="E389" s="61"/>
      <c r="F389" s="61"/>
      <c r="G389" s="61"/>
      <c r="H389" s="61"/>
      <c r="I389" s="61"/>
      <c r="J389" s="61"/>
      <c r="K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</row>
    <row r="390" ht="12.75" customHeight="1">
      <c r="E390" s="114"/>
      <c r="F390" s="115"/>
      <c r="G390" s="116"/>
      <c r="H390" s="61"/>
      <c r="I390" s="114"/>
      <c r="J390" s="115"/>
      <c r="K390" s="117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</row>
    <row r="391" ht="12.75" customHeight="1">
      <c r="E391" s="61"/>
      <c r="F391" s="61"/>
      <c r="G391" s="61"/>
      <c r="H391" s="61"/>
      <c r="I391" s="61"/>
      <c r="J391" s="61"/>
      <c r="K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</row>
    <row r="392" ht="12.75" customHeight="1">
      <c r="E392" s="113"/>
      <c r="F392" s="113"/>
      <c r="G392" s="113"/>
      <c r="H392" s="61"/>
      <c r="I392" s="113"/>
      <c r="J392" s="85"/>
      <c r="K392" s="113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</row>
    <row r="393" ht="12.75" customHeight="1">
      <c r="E393" s="113"/>
      <c r="F393" s="113"/>
      <c r="G393" s="113"/>
      <c r="H393" s="61"/>
      <c r="I393" s="113"/>
      <c r="J393" s="85"/>
      <c r="K393" s="113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</row>
    <row r="394" ht="12.75" customHeight="1">
      <c r="E394" s="113"/>
      <c r="F394" s="113"/>
      <c r="G394" s="113"/>
      <c r="H394" s="61"/>
      <c r="I394" s="113"/>
      <c r="J394" s="85"/>
      <c r="K394" s="113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</row>
    <row r="395" ht="12.75" customHeight="1">
      <c r="E395" s="113"/>
      <c r="F395" s="113"/>
      <c r="G395" s="113"/>
      <c r="H395" s="61"/>
      <c r="I395" s="113"/>
      <c r="J395" s="85"/>
      <c r="K395" s="113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</row>
    <row r="396" ht="12.75" customHeight="1">
      <c r="E396" s="113"/>
      <c r="F396" s="113"/>
      <c r="G396" s="113"/>
      <c r="H396" s="61"/>
      <c r="I396" s="113"/>
      <c r="J396" s="85"/>
      <c r="K396" s="113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</row>
    <row r="397" ht="12.75" customHeight="1">
      <c r="E397" s="113"/>
      <c r="F397" s="113"/>
      <c r="G397" s="113"/>
      <c r="H397" s="61"/>
      <c r="I397" s="113"/>
      <c r="J397" s="85"/>
      <c r="K397" s="113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</row>
    <row r="398" ht="12.75" customHeight="1">
      <c r="E398" s="113"/>
      <c r="F398" s="113"/>
      <c r="G398" s="113"/>
      <c r="H398" s="61"/>
      <c r="I398" s="113"/>
      <c r="J398" s="85"/>
      <c r="K398" s="113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</row>
    <row r="399" ht="12.75" customHeight="1">
      <c r="E399" s="113"/>
      <c r="F399" s="113"/>
      <c r="G399" s="113"/>
      <c r="H399" s="61"/>
      <c r="I399" s="113"/>
      <c r="J399" s="85"/>
      <c r="K399" s="113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</row>
    <row r="400" ht="12.75" customHeight="1">
      <c r="E400" s="61"/>
      <c r="F400" s="61"/>
      <c r="G400" s="61"/>
      <c r="H400" s="61"/>
      <c r="I400" s="61"/>
      <c r="J400" s="61"/>
      <c r="K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</row>
    <row r="401" ht="12.75" customHeight="1">
      <c r="E401" s="114"/>
      <c r="F401" s="115"/>
      <c r="G401" s="116"/>
      <c r="H401" s="61"/>
      <c r="I401" s="114"/>
      <c r="J401" s="115"/>
      <c r="K401" s="117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</row>
    <row r="402" ht="12.75" customHeight="1">
      <c r="E402" s="61"/>
      <c r="F402" s="61"/>
      <c r="G402" s="61"/>
      <c r="H402" s="61"/>
      <c r="I402" s="61"/>
      <c r="J402" s="61"/>
      <c r="K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</row>
    <row r="403" ht="12.75" customHeight="1">
      <c r="E403" s="113"/>
      <c r="F403" s="113"/>
      <c r="G403" s="113"/>
      <c r="H403" s="61"/>
      <c r="I403" s="113"/>
      <c r="J403" s="85"/>
      <c r="K403" s="113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</row>
    <row r="404" ht="12.75" customHeight="1">
      <c r="E404" s="113"/>
      <c r="F404" s="113"/>
      <c r="G404" s="113"/>
      <c r="H404" s="61"/>
      <c r="I404" s="113"/>
      <c r="J404" s="85"/>
      <c r="K404" s="113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</row>
    <row r="405" ht="12.75" customHeight="1">
      <c r="E405" s="113"/>
      <c r="F405" s="113"/>
      <c r="G405" s="113"/>
      <c r="H405" s="61"/>
      <c r="I405" s="113"/>
      <c r="J405" s="85"/>
      <c r="K405" s="113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</row>
    <row r="406" ht="12.75" customHeight="1">
      <c r="E406" s="113"/>
      <c r="F406" s="113"/>
      <c r="G406" s="113"/>
      <c r="H406" s="61"/>
      <c r="I406" s="113"/>
      <c r="J406" s="85"/>
      <c r="K406" s="113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</row>
    <row r="407" ht="12.75" customHeight="1">
      <c r="E407" s="113"/>
      <c r="F407" s="113"/>
      <c r="G407" s="113"/>
      <c r="H407" s="61"/>
      <c r="I407" s="113"/>
      <c r="J407" s="85"/>
      <c r="K407" s="113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</row>
    <row r="408" ht="12.75" customHeight="1">
      <c r="E408" s="113"/>
      <c r="F408" s="113"/>
      <c r="G408" s="113"/>
      <c r="H408" s="61"/>
      <c r="I408" s="113"/>
      <c r="J408" s="85"/>
      <c r="K408" s="113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</row>
    <row r="409" ht="12.75" customHeight="1">
      <c r="E409" s="113"/>
      <c r="F409" s="113"/>
      <c r="G409" s="113"/>
      <c r="H409" s="61"/>
      <c r="I409" s="113"/>
      <c r="J409" s="85"/>
      <c r="K409" s="113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</row>
    <row r="410" ht="12.75" customHeight="1">
      <c r="E410" s="113"/>
      <c r="F410" s="113"/>
      <c r="G410" s="113"/>
      <c r="H410" s="61"/>
      <c r="I410" s="113"/>
      <c r="J410" s="85"/>
      <c r="K410" s="113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</row>
    <row r="411" ht="12.75" customHeight="1">
      <c r="E411" s="61"/>
      <c r="F411" s="61"/>
      <c r="G411" s="61"/>
      <c r="H411" s="61"/>
      <c r="I411" s="61"/>
      <c r="J411" s="61"/>
      <c r="K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</row>
    <row r="412" ht="12.75" customHeight="1">
      <c r="E412" s="114"/>
      <c r="F412" s="115"/>
      <c r="G412" s="116"/>
      <c r="H412" s="61"/>
      <c r="I412" s="114"/>
      <c r="J412" s="115"/>
      <c r="K412" s="117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</row>
    <row r="413" ht="12.75" customHeight="1">
      <c r="E413" s="61"/>
      <c r="F413" s="61"/>
      <c r="G413" s="61"/>
      <c r="H413" s="61"/>
      <c r="I413" s="61"/>
      <c r="J413" s="61"/>
      <c r="K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</row>
    <row r="414" ht="12.75" customHeight="1">
      <c r="E414" s="113"/>
      <c r="F414" s="113"/>
      <c r="G414" s="113"/>
      <c r="H414" s="61"/>
      <c r="I414" s="113"/>
      <c r="J414" s="85"/>
      <c r="K414" s="113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</row>
    <row r="415" ht="12.75" customHeight="1">
      <c r="E415" s="113"/>
      <c r="F415" s="113"/>
      <c r="G415" s="113"/>
      <c r="H415" s="61"/>
      <c r="I415" s="113"/>
      <c r="J415" s="85"/>
      <c r="K415" s="113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</row>
    <row r="416" ht="12.75" customHeight="1">
      <c r="E416" s="113"/>
      <c r="F416" s="113"/>
      <c r="G416" s="113"/>
      <c r="H416" s="61"/>
      <c r="I416" s="113"/>
      <c r="J416" s="85"/>
      <c r="K416" s="113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</row>
    <row r="417" ht="12.75" customHeight="1">
      <c r="E417" s="113"/>
      <c r="F417" s="113"/>
      <c r="G417" s="113"/>
      <c r="H417" s="61"/>
      <c r="I417" s="113"/>
      <c r="J417" s="85"/>
      <c r="K417" s="113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</row>
    <row r="418" ht="12.75" customHeight="1">
      <c r="E418" s="113"/>
      <c r="F418" s="113"/>
      <c r="G418" s="113"/>
      <c r="H418" s="61"/>
      <c r="I418" s="113"/>
      <c r="J418" s="85"/>
      <c r="K418" s="113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</row>
    <row r="419" ht="12.75" customHeight="1">
      <c r="E419" s="113"/>
      <c r="F419" s="113"/>
      <c r="G419" s="113"/>
      <c r="H419" s="61"/>
      <c r="I419" s="113"/>
      <c r="J419" s="85"/>
      <c r="K419" s="113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</row>
    <row r="420" ht="12.75" customHeight="1">
      <c r="E420" s="113"/>
      <c r="F420" s="113"/>
      <c r="G420" s="113"/>
      <c r="H420" s="61"/>
      <c r="I420" s="113"/>
      <c r="J420" s="85"/>
      <c r="K420" s="113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</row>
    <row r="421" ht="12.75" customHeight="1">
      <c r="E421" s="113"/>
      <c r="F421" s="113"/>
      <c r="G421" s="113"/>
      <c r="H421" s="61"/>
      <c r="I421" s="113"/>
      <c r="J421" s="85"/>
      <c r="K421" s="113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</row>
    <row r="422" ht="12.75" customHeight="1">
      <c r="E422" s="61"/>
      <c r="F422" s="61"/>
      <c r="G422" s="61"/>
      <c r="H422" s="61"/>
      <c r="I422" s="61"/>
      <c r="J422" s="61"/>
      <c r="K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</row>
    <row r="423" ht="12.75" customHeight="1">
      <c r="E423" s="114"/>
      <c r="F423" s="115"/>
      <c r="G423" s="116"/>
      <c r="H423" s="61"/>
      <c r="I423" s="114"/>
      <c r="J423" s="115"/>
      <c r="K423" s="117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</row>
    <row r="424" ht="12.75" customHeight="1">
      <c r="E424" s="61"/>
      <c r="F424" s="61"/>
      <c r="G424" s="61"/>
      <c r="H424" s="61"/>
      <c r="I424" s="61"/>
      <c r="J424" s="61"/>
      <c r="K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</row>
    <row r="425" ht="12.75" customHeight="1">
      <c r="E425" s="113"/>
      <c r="F425" s="113"/>
      <c r="G425" s="113"/>
      <c r="H425" s="61"/>
      <c r="I425" s="113"/>
      <c r="J425" s="85"/>
      <c r="K425" s="113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</row>
    <row r="426" ht="12.75" customHeight="1">
      <c r="E426" s="113"/>
      <c r="F426" s="113"/>
      <c r="G426" s="113"/>
      <c r="H426" s="61"/>
      <c r="I426" s="113"/>
      <c r="J426" s="85"/>
      <c r="K426" s="113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</row>
    <row r="427" ht="12.75" customHeight="1">
      <c r="E427" s="113"/>
      <c r="F427" s="113"/>
      <c r="G427" s="113"/>
      <c r="H427" s="61"/>
      <c r="I427" s="113"/>
      <c r="J427" s="85"/>
      <c r="K427" s="113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</row>
    <row r="428" ht="12.75" customHeight="1">
      <c r="E428" s="113"/>
      <c r="F428" s="113"/>
      <c r="G428" s="113"/>
      <c r="H428" s="61"/>
      <c r="I428" s="113"/>
      <c r="J428" s="85"/>
      <c r="K428" s="113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</row>
    <row r="429" ht="12.75" customHeight="1">
      <c r="E429" s="113"/>
      <c r="F429" s="113"/>
      <c r="G429" s="113"/>
      <c r="H429" s="61"/>
      <c r="I429" s="113"/>
      <c r="J429" s="85"/>
      <c r="K429" s="113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</row>
    <row r="430" ht="12.75" customHeight="1">
      <c r="E430" s="113"/>
      <c r="F430" s="113"/>
      <c r="G430" s="113"/>
      <c r="H430" s="61"/>
      <c r="I430" s="113"/>
      <c r="J430" s="85"/>
      <c r="K430" s="113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</row>
    <row r="431" ht="12.75" customHeight="1">
      <c r="E431" s="113"/>
      <c r="F431" s="113"/>
      <c r="G431" s="113"/>
      <c r="H431" s="61"/>
      <c r="I431" s="113"/>
      <c r="J431" s="85"/>
      <c r="K431" s="113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</row>
    <row r="432" ht="12.75" customHeight="1">
      <c r="E432" s="113"/>
      <c r="F432" s="113"/>
      <c r="G432" s="113"/>
      <c r="H432" s="61"/>
      <c r="I432" s="113"/>
      <c r="J432" s="85"/>
      <c r="K432" s="113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</row>
    <row r="433" ht="12.75" customHeight="1">
      <c r="E433" s="61"/>
      <c r="F433" s="61"/>
      <c r="G433" s="61"/>
      <c r="H433" s="61"/>
      <c r="I433" s="61"/>
      <c r="J433" s="61"/>
      <c r="K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</row>
    <row r="434" ht="12.75" customHeight="1">
      <c r="E434" s="114"/>
      <c r="F434" s="115"/>
      <c r="G434" s="116"/>
      <c r="H434" s="61"/>
      <c r="I434" s="114"/>
      <c r="J434" s="115"/>
      <c r="K434" s="117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</row>
    <row r="435" ht="12.75" customHeight="1">
      <c r="E435" s="61"/>
      <c r="F435" s="61"/>
      <c r="G435" s="61"/>
      <c r="H435" s="61"/>
      <c r="I435" s="61"/>
      <c r="J435" s="61"/>
      <c r="K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</row>
    <row r="436" ht="12.75" customHeight="1">
      <c r="E436" s="113"/>
      <c r="F436" s="113"/>
      <c r="G436" s="113"/>
      <c r="H436" s="61"/>
      <c r="I436" s="113"/>
      <c r="J436" s="85"/>
      <c r="K436" s="113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</row>
    <row r="437" ht="12.75" customHeight="1">
      <c r="E437" s="113"/>
      <c r="F437" s="113"/>
      <c r="G437" s="113"/>
      <c r="H437" s="61"/>
      <c r="I437" s="113"/>
      <c r="J437" s="85"/>
      <c r="K437" s="113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</row>
    <row r="438" ht="12.75" customHeight="1">
      <c r="E438" s="113"/>
      <c r="F438" s="113"/>
      <c r="G438" s="113"/>
      <c r="H438" s="61"/>
      <c r="I438" s="113"/>
      <c r="J438" s="85"/>
      <c r="K438" s="113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</row>
    <row r="439" ht="12.75" customHeight="1">
      <c r="E439" s="113"/>
      <c r="F439" s="113"/>
      <c r="G439" s="113"/>
      <c r="H439" s="61"/>
      <c r="I439" s="113"/>
      <c r="J439" s="85"/>
      <c r="K439" s="113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</row>
    <row r="440" ht="12.75" customHeight="1">
      <c r="E440" s="113"/>
      <c r="F440" s="113"/>
      <c r="G440" s="113"/>
      <c r="H440" s="61"/>
      <c r="I440" s="113"/>
      <c r="J440" s="85"/>
      <c r="K440" s="113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</row>
    <row r="441" ht="12.75" customHeight="1">
      <c r="E441" s="113"/>
      <c r="F441" s="113"/>
      <c r="G441" s="113"/>
      <c r="H441" s="61"/>
      <c r="I441" s="113"/>
      <c r="J441" s="85"/>
      <c r="K441" s="113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</row>
    <row r="442" ht="12.75" customHeight="1">
      <c r="E442" s="113"/>
      <c r="F442" s="113"/>
      <c r="G442" s="113"/>
      <c r="H442" s="61"/>
      <c r="I442" s="113"/>
      <c r="J442" s="85"/>
      <c r="K442" s="113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</row>
    <row r="443" ht="12.75" customHeight="1">
      <c r="E443" s="113"/>
      <c r="F443" s="113"/>
      <c r="G443" s="113"/>
      <c r="H443" s="61"/>
      <c r="I443" s="113"/>
      <c r="J443" s="85"/>
      <c r="K443" s="113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</row>
    <row r="444" ht="12.75" customHeight="1">
      <c r="C444" s="61"/>
      <c r="D444" s="61"/>
      <c r="E444" s="61"/>
      <c r="F444" s="61"/>
      <c r="G444" s="61"/>
      <c r="H444" s="61"/>
      <c r="I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</row>
    <row r="445" ht="12.75" customHeight="1">
      <c r="C445" s="61"/>
      <c r="D445" s="61"/>
      <c r="E445" s="61"/>
      <c r="F445" s="61"/>
      <c r="G445" s="61"/>
      <c r="H445" s="61"/>
      <c r="I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</row>
    <row r="446" ht="12.75" customHeight="1">
      <c r="C446" s="61"/>
      <c r="D446" s="61"/>
      <c r="E446" s="61"/>
      <c r="F446" s="61"/>
      <c r="G446" s="61"/>
      <c r="H446" s="61"/>
      <c r="I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</row>
    <row r="447" ht="12.75" customHeight="1"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</row>
    <row r="448" ht="12.75" customHeight="1"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</row>
    <row r="449" ht="12.75" customHeight="1"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</row>
    <row r="450" ht="12.75" customHeight="1"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</row>
    <row r="451" ht="12.75" customHeight="1"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</row>
    <row r="452" ht="12.75" customHeight="1"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</row>
    <row r="453" ht="12.75" customHeight="1"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</row>
    <row r="454" ht="12.75" customHeight="1"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</row>
    <row r="455" ht="12.75" customHeight="1"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</row>
    <row r="456" ht="12.75" customHeight="1"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</row>
    <row r="457" ht="12.75" customHeight="1"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</row>
    <row r="458" ht="12.75" customHeight="1"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</row>
    <row r="459" ht="12.75" customHeight="1"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</row>
    <row r="460" ht="12.75" customHeight="1"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</row>
    <row r="461" ht="12.75" customHeight="1"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</row>
    <row r="462" ht="12.75" customHeight="1"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</row>
    <row r="463" ht="12.75" customHeight="1"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</row>
    <row r="464" ht="12.75" customHeight="1"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</row>
    <row r="465" ht="12.75" customHeight="1"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</row>
    <row r="466" ht="12.75" customHeight="1"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</row>
    <row r="467" ht="12.75" customHeight="1"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</row>
    <row r="468" ht="12.75" customHeight="1"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</row>
    <row r="469" ht="12.75" customHeight="1"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</row>
    <row r="470" ht="12.75" customHeight="1"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</row>
    <row r="471" ht="12.75" customHeight="1"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</row>
    <row r="472" ht="12.75" customHeight="1"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</row>
    <row r="473" ht="12.75" customHeight="1"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</row>
    <row r="474" ht="12.75" customHeight="1"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</row>
    <row r="475" ht="12.75" customHeight="1"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</row>
    <row r="476" ht="12.75" customHeight="1"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</row>
    <row r="477" ht="12.75" customHeight="1"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</row>
    <row r="478" ht="12.75" customHeight="1"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</row>
    <row r="479" ht="12.75" customHeight="1"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</row>
    <row r="480" ht="12.75" customHeight="1"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</row>
    <row r="481" ht="12.75" customHeight="1"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</row>
    <row r="482" ht="12.75" customHeight="1"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</row>
    <row r="483" ht="12.75" customHeight="1"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</row>
    <row r="484" ht="12.75" customHeight="1"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</row>
    <row r="485" ht="12.75" customHeight="1"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</row>
    <row r="486" ht="12.75" customHeight="1"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</row>
    <row r="487" ht="12.75" customHeight="1"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</row>
    <row r="488" ht="12.75" customHeight="1"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</row>
    <row r="489" ht="12.75" customHeight="1"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</row>
    <row r="490" ht="12.75" customHeight="1"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</row>
    <row r="491" ht="12.75" customHeight="1"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</row>
    <row r="492" ht="12.75" customHeight="1"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</row>
    <row r="493" ht="12.75" customHeight="1"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</row>
    <row r="494" ht="12.75" customHeight="1"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</row>
    <row r="495" ht="12.75" customHeight="1"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</row>
    <row r="496" ht="12.75" customHeight="1"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</row>
    <row r="497" ht="12.75" customHeight="1"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</row>
    <row r="498" ht="12.75" customHeight="1"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</row>
    <row r="499" ht="12.75" customHeight="1"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</row>
    <row r="500" ht="12.75" customHeight="1"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</row>
    <row r="501" ht="12.75" customHeight="1"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</row>
    <row r="502" ht="12.75" customHeight="1"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</row>
    <row r="503" ht="12.75" customHeight="1"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</row>
    <row r="504" ht="12.75" customHeight="1"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</row>
    <row r="505" ht="12.75" customHeight="1"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</row>
    <row r="506" ht="12.75" customHeight="1"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</row>
    <row r="507" ht="12.75" customHeight="1"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</row>
    <row r="508" ht="12.75" customHeight="1"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</row>
    <row r="509" ht="12.75" customHeight="1"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</row>
    <row r="510" ht="12.75" customHeight="1"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</row>
    <row r="511" ht="12.75" customHeight="1"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</row>
    <row r="512" ht="12.75" customHeight="1"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</row>
    <row r="513" ht="12.75" customHeight="1"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</row>
    <row r="514" ht="12.75" customHeight="1"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</row>
    <row r="515" ht="12.75" customHeight="1"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</row>
    <row r="516" ht="12.75" customHeight="1"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</row>
    <row r="517" ht="12.75" customHeight="1"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</row>
    <row r="518" ht="12.75" customHeight="1"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</row>
    <row r="519" ht="12.75" customHeight="1"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</row>
    <row r="520" ht="12.75" customHeight="1"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</row>
    <row r="521" ht="12.75" customHeight="1"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</row>
    <row r="522" ht="12.75" customHeight="1"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</row>
    <row r="523" ht="12.75" customHeight="1"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</row>
    <row r="524" ht="12.75" customHeight="1"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</row>
    <row r="525" ht="12.75" customHeight="1"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</row>
    <row r="526" ht="12.75" customHeight="1"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</row>
    <row r="527" ht="12.75" customHeight="1"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</row>
    <row r="528" ht="12.75" customHeight="1"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</row>
    <row r="529" ht="12.75" customHeight="1"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</row>
    <row r="530" ht="12.75" customHeight="1"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</row>
    <row r="531" ht="12.75" customHeight="1"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</row>
    <row r="532" ht="12.75" customHeight="1"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</row>
    <row r="533" ht="12.75" customHeight="1"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</row>
    <row r="534" ht="12.75" customHeight="1"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</row>
    <row r="535" ht="12.75" customHeight="1"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</row>
    <row r="536" ht="12.75" customHeight="1"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</row>
    <row r="537" ht="12.75" customHeight="1"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</row>
    <row r="538" ht="12.75" customHeight="1"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</row>
    <row r="539" ht="12.75" customHeight="1"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</row>
    <row r="540" ht="12.75" customHeight="1"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</row>
    <row r="541" ht="12.75" customHeight="1"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</row>
    <row r="542" ht="12.75" customHeight="1"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</row>
    <row r="543" ht="12.75" customHeight="1"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</row>
    <row r="544" ht="12.75" customHeight="1"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</row>
    <row r="545" ht="12.75" customHeight="1"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</row>
    <row r="546" ht="12.75" customHeight="1"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</row>
    <row r="547" ht="12.75" customHeight="1"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</row>
    <row r="548" ht="12.75" customHeight="1"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</row>
    <row r="549" ht="12.75" customHeight="1"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</row>
    <row r="550" ht="12.75" customHeight="1"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</row>
    <row r="551" ht="12.75" customHeight="1"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</row>
    <row r="552" ht="12.75" customHeight="1"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</row>
    <row r="553" ht="12.75" customHeight="1"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</row>
    <row r="554" ht="12.75" customHeight="1"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</row>
    <row r="555" ht="12.75" customHeight="1"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</row>
    <row r="556" ht="12.75" customHeight="1"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</row>
    <row r="557" ht="12.75" customHeight="1"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</row>
    <row r="558" ht="12.75" customHeight="1"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</row>
    <row r="559" ht="12.75" customHeight="1"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</row>
    <row r="560" ht="12.75" customHeight="1"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</row>
    <row r="561" ht="12.75" customHeight="1"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</row>
    <row r="562" ht="12.75" customHeight="1"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</row>
    <row r="563" ht="12.75" customHeight="1"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</row>
    <row r="564" ht="12.75" customHeight="1"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</row>
    <row r="565" ht="12.75" customHeight="1"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</row>
    <row r="566" ht="12.75" customHeight="1"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</row>
    <row r="567" ht="12.75" customHeight="1"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</row>
    <row r="568" ht="12.75" customHeight="1"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</row>
    <row r="569" ht="12.75" customHeight="1"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</row>
    <row r="570" ht="12.75" customHeight="1"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</row>
    <row r="571" ht="12.75" customHeight="1"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</row>
    <row r="572" ht="12.75" customHeight="1"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</row>
    <row r="573" ht="12.75" customHeight="1"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</row>
    <row r="574" ht="12.75" customHeight="1"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</row>
    <row r="575" ht="12.75" customHeight="1"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</row>
    <row r="576" ht="12.75" customHeight="1"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</row>
    <row r="577" ht="12.75" customHeight="1"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</row>
    <row r="578" ht="12.75" customHeight="1"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</row>
    <row r="579" ht="12.75" customHeight="1"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</row>
    <row r="580" ht="12.75" customHeight="1"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</row>
    <row r="581" ht="12.75" customHeight="1"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</row>
    <row r="582" ht="12.75" customHeight="1"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</row>
    <row r="583" ht="12.75" customHeight="1"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</row>
    <row r="584" ht="12.75" customHeight="1"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</row>
    <row r="585" ht="12.75" customHeight="1"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</row>
    <row r="586" ht="12.75" customHeight="1"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</row>
    <row r="587" ht="12.75" customHeight="1"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</row>
    <row r="588" ht="12.75" customHeight="1"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</row>
    <row r="589" ht="12.75" customHeight="1"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</row>
    <row r="590" ht="12.75" customHeight="1"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</row>
    <row r="591" ht="12.75" customHeight="1"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</row>
    <row r="592" ht="12.75" customHeight="1"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</row>
    <row r="593" ht="12.75" customHeight="1"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</row>
    <row r="594" ht="12.75" customHeight="1"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</row>
    <row r="595" ht="12.75" customHeight="1"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</row>
    <row r="596" ht="12.75" customHeight="1"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</row>
    <row r="597" ht="12.75" customHeight="1"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</row>
    <row r="598" ht="12.75" customHeight="1"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</row>
    <row r="599" ht="12.75" customHeight="1"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</row>
    <row r="600" ht="12.75" customHeight="1"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</row>
    <row r="601" ht="12.75" customHeight="1"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</row>
    <row r="602" ht="12.75" customHeight="1"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</row>
    <row r="603" ht="12.75" customHeight="1"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</row>
    <row r="604" ht="12.75" customHeight="1"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</row>
    <row r="605" ht="12.75" customHeight="1"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</row>
    <row r="606" ht="12.75" customHeight="1"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</row>
    <row r="607" ht="12.75" customHeight="1"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</row>
    <row r="608" ht="12.75" customHeight="1"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</row>
    <row r="609" ht="12.75" customHeight="1"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</row>
    <row r="610" ht="12.75" customHeight="1"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</row>
    <row r="611" ht="12.75" customHeight="1"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</row>
    <row r="612" ht="12.75" customHeight="1"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</row>
    <row r="613" ht="12.75" customHeight="1"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</row>
    <row r="614" ht="12.75" customHeight="1"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</row>
    <row r="615" ht="12.75" customHeight="1"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</row>
    <row r="616" ht="12.75" customHeight="1"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</row>
    <row r="617" ht="12.75" customHeight="1"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</row>
    <row r="618" ht="12.75" customHeight="1"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</row>
    <row r="619" ht="12.75" customHeight="1"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</row>
    <row r="620" ht="12.75" customHeight="1"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</row>
    <row r="621" ht="12.75" customHeight="1"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</row>
    <row r="622" ht="12.75" customHeight="1"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</row>
    <row r="623" ht="12.75" customHeight="1"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</row>
    <row r="624" ht="12.75" customHeight="1"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</row>
    <row r="625" ht="12.75" customHeight="1"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</row>
    <row r="626" ht="12.75" customHeight="1"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</row>
    <row r="627" ht="12.75" customHeight="1"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</row>
    <row r="628" ht="12.75" customHeight="1"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</row>
    <row r="629" ht="12.75" customHeight="1"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</row>
    <row r="630" ht="12.75" customHeight="1"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</row>
    <row r="631" ht="12.75" customHeight="1"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</row>
    <row r="632" ht="12.75" customHeight="1"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</row>
    <row r="633" ht="12.75" customHeight="1"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</row>
    <row r="634" ht="12.75" customHeight="1"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</row>
    <row r="635" ht="12.75" customHeight="1"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</row>
    <row r="636" ht="12.75" customHeight="1"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</row>
    <row r="637" ht="12.75" customHeight="1"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</row>
    <row r="638" ht="12.75" customHeight="1"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</row>
    <row r="639" ht="12.75" customHeight="1"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</row>
    <row r="640" ht="12.75" customHeight="1"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</row>
    <row r="641" ht="12.75" customHeight="1"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</row>
    <row r="642" ht="12.75" customHeight="1"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</row>
    <row r="643" ht="12.75" customHeight="1"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</row>
    <row r="644" ht="12.75" customHeight="1"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</row>
    <row r="645" ht="12.75" customHeight="1"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</row>
    <row r="646" ht="12.75" customHeight="1"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</row>
    <row r="647" ht="12.75" customHeight="1"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</row>
    <row r="648" ht="12.75" customHeight="1"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</row>
    <row r="649" ht="12.75" customHeight="1"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</row>
    <row r="650" ht="12.75" customHeight="1"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</row>
    <row r="651" ht="12.75" customHeight="1"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</row>
    <row r="652" ht="12.75" customHeight="1"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</row>
    <row r="653" ht="12.75" customHeight="1"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</row>
    <row r="654" ht="12.75" customHeight="1"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</row>
    <row r="655" ht="12.75" customHeight="1"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</row>
    <row r="656" ht="12.75" customHeight="1"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</row>
    <row r="657" ht="12.75" customHeight="1"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</row>
    <row r="658" ht="12.75" customHeight="1"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</row>
    <row r="659" ht="12.75" customHeight="1"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</row>
    <row r="660" ht="12.75" customHeight="1"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</row>
    <row r="661" ht="12.75" customHeight="1"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</row>
    <row r="662" ht="12.75" customHeight="1"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</row>
    <row r="663" ht="12.75" customHeight="1"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</row>
    <row r="664" ht="12.75" customHeight="1"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</row>
    <row r="665" ht="12.75" customHeight="1"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</row>
    <row r="666" ht="12.75" customHeight="1"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</row>
    <row r="667" ht="12.75" customHeight="1"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</row>
    <row r="668" ht="12.75" customHeight="1"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</row>
    <row r="669" ht="12.75" customHeight="1"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</row>
    <row r="670" ht="12.75" customHeight="1"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</row>
    <row r="671" ht="12.75" customHeight="1"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</row>
    <row r="672" ht="12.75" customHeight="1"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</row>
    <row r="673" ht="12.75" customHeight="1"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</row>
    <row r="674" ht="12.75" customHeight="1"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</row>
    <row r="675" ht="12.75" customHeight="1"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</row>
    <row r="676" ht="12.75" customHeight="1"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</row>
    <row r="677" ht="12.75" customHeight="1"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</row>
    <row r="678" ht="12.75" customHeight="1"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</row>
    <row r="679" ht="12.75" customHeight="1"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</row>
    <row r="680" ht="12.75" customHeight="1"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</row>
    <row r="681" ht="12.75" customHeight="1"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</row>
    <row r="682" ht="12.75" customHeight="1"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</row>
    <row r="683" ht="12.75" customHeight="1"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</row>
    <row r="684" ht="12.75" customHeight="1"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</row>
    <row r="685" ht="12.75" customHeight="1"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</row>
    <row r="686" ht="12.75" customHeight="1"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</row>
    <row r="687" ht="12.75" customHeight="1"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</row>
    <row r="688" ht="12.75" customHeight="1"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</row>
    <row r="689" ht="12.75" customHeight="1"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</row>
    <row r="690" ht="12.75" customHeight="1"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</row>
    <row r="691" ht="12.75" customHeight="1"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</row>
    <row r="692" ht="12.75" customHeight="1"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</row>
    <row r="693" ht="12.75" customHeight="1"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</row>
    <row r="694" ht="12.75" customHeight="1"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</row>
    <row r="695" ht="12.75" customHeight="1"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</row>
    <row r="696" ht="12.75" customHeight="1"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</row>
    <row r="697" ht="12.75" customHeight="1"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</row>
    <row r="698" ht="12.75" customHeight="1"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</row>
    <row r="699" ht="12.75" customHeight="1"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</row>
    <row r="700" ht="12.75" customHeight="1"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</row>
    <row r="701" ht="12.75" customHeight="1"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</row>
    <row r="702" ht="12.75" customHeight="1"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</row>
    <row r="703" ht="12.75" customHeight="1"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</row>
    <row r="704" ht="12.75" customHeight="1"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</row>
    <row r="705" ht="12.75" customHeight="1"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</row>
    <row r="706" ht="12.75" customHeight="1"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</row>
    <row r="707" ht="12.75" customHeight="1"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</row>
    <row r="708" ht="12.75" customHeight="1"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</row>
    <row r="709" ht="12.75" customHeight="1"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</row>
    <row r="710" ht="12.75" customHeight="1"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</row>
    <row r="711" ht="12.75" customHeight="1"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</row>
    <row r="712" ht="12.75" customHeight="1"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</row>
    <row r="713" ht="12.75" customHeight="1"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</row>
    <row r="714" ht="12.75" customHeight="1"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</row>
    <row r="715" ht="12.75" customHeight="1"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</row>
    <row r="716" ht="12.75" customHeight="1"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</row>
    <row r="717" ht="12.75" customHeight="1"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</row>
    <row r="718" ht="12.75" customHeight="1"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</row>
    <row r="719" ht="12.75" customHeight="1"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</row>
    <row r="720" ht="12.75" customHeight="1"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</row>
    <row r="721" ht="12.75" customHeight="1"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</row>
    <row r="722" ht="12.75" customHeight="1"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</row>
    <row r="723" ht="12.75" customHeight="1"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</row>
    <row r="724" ht="12.75" customHeight="1"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</row>
    <row r="725" ht="12.75" customHeight="1"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</row>
    <row r="726" ht="12.75" customHeight="1"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</row>
    <row r="727" ht="12.75" customHeight="1"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</row>
    <row r="728" ht="12.75" customHeight="1"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</row>
    <row r="729" ht="12.75" customHeight="1"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</row>
    <row r="730" ht="12.75" customHeight="1"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</row>
    <row r="731" ht="12.75" customHeight="1"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</row>
    <row r="732" ht="12.75" customHeight="1"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</row>
    <row r="733" ht="12.75" customHeight="1"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</row>
    <row r="734" ht="12.75" customHeight="1"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</row>
    <row r="735" ht="12.75" customHeight="1"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</row>
    <row r="736" ht="12.75" customHeight="1"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</row>
    <row r="737" ht="12.75" customHeight="1"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</row>
    <row r="738" ht="12.75" customHeight="1"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</row>
    <row r="739" ht="12.75" customHeight="1"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</row>
    <row r="740" ht="12.75" customHeight="1"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</row>
    <row r="741" ht="12.75" customHeight="1"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</row>
    <row r="742" ht="12.75" customHeight="1"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</row>
    <row r="743" ht="12.75" customHeight="1"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</row>
    <row r="744" ht="12.75" customHeight="1"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</row>
    <row r="745" ht="12.75" customHeight="1"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</row>
    <row r="746" ht="12.75" customHeight="1"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</row>
    <row r="747" ht="12.75" customHeight="1"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</row>
    <row r="748" ht="12.75" customHeight="1"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</row>
    <row r="749" ht="12.75" customHeight="1"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</row>
    <row r="750" ht="12.75" customHeight="1"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</row>
    <row r="751" ht="12.75" customHeight="1"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</row>
    <row r="752" ht="12.75" customHeight="1"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</row>
    <row r="753" ht="12.75" customHeight="1"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</row>
    <row r="754" ht="12.75" customHeight="1"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</row>
    <row r="755" ht="12.75" customHeight="1"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</row>
    <row r="756" ht="12.75" customHeight="1"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</row>
    <row r="757" ht="12.75" customHeight="1"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</row>
    <row r="758" ht="12.75" customHeight="1"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</row>
    <row r="759" ht="12.75" customHeight="1"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</row>
    <row r="760" ht="12.75" customHeight="1"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</row>
    <row r="761" ht="12.75" customHeight="1"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</row>
    <row r="762" ht="12.75" customHeight="1"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</row>
    <row r="763" ht="12.75" customHeight="1"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</row>
    <row r="764" ht="12.75" customHeight="1"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</row>
    <row r="765" ht="12.75" customHeight="1"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</row>
    <row r="766" ht="12.75" customHeight="1"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</row>
    <row r="767" ht="12.75" customHeight="1"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</row>
    <row r="768" ht="12.75" customHeight="1"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</row>
    <row r="769" ht="12.75" customHeight="1"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</row>
    <row r="770" ht="12.75" customHeight="1"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</row>
    <row r="771" ht="12.75" customHeight="1"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</row>
    <row r="772" ht="12.75" customHeight="1"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</row>
    <row r="773" ht="12.75" customHeight="1"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</row>
    <row r="774" ht="12.75" customHeight="1"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</row>
    <row r="775" ht="12.75" customHeight="1"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</row>
    <row r="776" ht="12.75" customHeight="1"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</row>
    <row r="777" ht="12.75" customHeight="1"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</row>
    <row r="778" ht="12.75" customHeight="1"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</row>
    <row r="779" ht="12.75" customHeight="1"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</row>
    <row r="780" ht="12.75" customHeight="1"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</row>
    <row r="781" ht="12.75" customHeight="1"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</row>
    <row r="782" ht="12.75" customHeight="1"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</row>
    <row r="783" ht="12.75" customHeight="1"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</row>
    <row r="784" ht="12.75" customHeight="1"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</row>
    <row r="785" ht="12.75" customHeight="1"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</row>
    <row r="786" ht="12.75" customHeight="1"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</row>
    <row r="787" ht="12.75" customHeight="1"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</row>
    <row r="788" ht="12.75" customHeight="1"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</row>
    <row r="789" ht="12.75" customHeight="1"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</row>
    <row r="790" ht="12.75" customHeight="1"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</row>
    <row r="791" ht="12.75" customHeight="1"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</row>
    <row r="792" ht="12.75" customHeight="1"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</row>
    <row r="793" ht="12.75" customHeight="1"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</row>
    <row r="794" ht="12.75" customHeight="1"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</row>
    <row r="795" ht="12.75" customHeight="1"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</row>
    <row r="796" ht="12.75" customHeight="1"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</row>
    <row r="797" ht="12.75" customHeight="1"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</row>
    <row r="798" ht="12.75" customHeight="1"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</row>
    <row r="799" ht="12.75" customHeight="1"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</row>
    <row r="800" ht="12.75" customHeight="1"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</row>
    <row r="801" ht="12.75" customHeight="1"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</row>
    <row r="802" ht="12.75" customHeight="1"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</row>
    <row r="803" ht="12.75" customHeight="1"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</row>
    <row r="804" ht="12.75" customHeight="1"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</row>
    <row r="805" ht="12.75" customHeight="1"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</row>
    <row r="806" ht="12.75" customHeight="1"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</row>
    <row r="807" ht="12.75" customHeight="1"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</row>
    <row r="808" ht="12.75" customHeight="1"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</row>
    <row r="809" ht="12.75" customHeight="1"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</row>
    <row r="810" ht="12.75" customHeight="1"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</row>
    <row r="811" ht="12.75" customHeight="1"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</row>
    <row r="812" ht="12.75" customHeight="1"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</row>
    <row r="813" ht="12.75" customHeight="1"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</row>
    <row r="814" ht="12.75" customHeight="1"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</row>
    <row r="815" ht="12.75" customHeight="1"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</row>
    <row r="816" ht="12.75" customHeight="1"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</row>
    <row r="817" ht="12.75" customHeight="1"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</row>
    <row r="818" ht="12.75" customHeight="1"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</row>
    <row r="819" ht="12.75" customHeight="1"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</row>
    <row r="820" ht="12.75" customHeight="1"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</row>
    <row r="821" ht="12.75" customHeight="1"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</row>
    <row r="822" ht="12.75" customHeight="1"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</row>
    <row r="823" ht="12.75" customHeight="1"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</row>
    <row r="824" ht="12.75" customHeight="1"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</row>
    <row r="825" ht="12.75" customHeight="1"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</row>
    <row r="826" ht="12.75" customHeight="1"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</row>
    <row r="827" ht="12.75" customHeight="1"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</row>
    <row r="828" ht="12.75" customHeight="1"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</row>
    <row r="829" ht="12.75" customHeight="1"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</row>
    <row r="830" ht="12.75" customHeight="1"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</row>
    <row r="831" ht="12.75" customHeight="1"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</row>
    <row r="832" ht="12.75" customHeight="1"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</row>
    <row r="833" ht="12.75" customHeight="1"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</row>
    <row r="834" ht="12.75" customHeight="1"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</row>
    <row r="835" ht="12.75" customHeight="1"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</row>
    <row r="836" ht="12.75" customHeight="1"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</row>
    <row r="837" ht="12.75" customHeight="1"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</row>
    <row r="838" ht="12.75" customHeight="1"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</row>
    <row r="839" ht="12.75" customHeight="1"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</row>
    <row r="840" ht="12.75" customHeight="1"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</row>
    <row r="841" ht="12.75" customHeight="1"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</row>
    <row r="842" ht="12.75" customHeight="1"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</row>
    <row r="843" ht="12.75" customHeight="1"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</row>
    <row r="844" ht="12.75" customHeight="1"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</row>
    <row r="845" ht="12.75" customHeight="1"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</row>
    <row r="846" ht="12.75" customHeight="1"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</row>
    <row r="847" ht="12.75" customHeight="1"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</row>
    <row r="848" ht="12.75" customHeight="1"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</row>
    <row r="849" ht="12.75" customHeight="1"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</row>
    <row r="850" ht="12.75" customHeight="1"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</row>
    <row r="851" ht="12.75" customHeight="1"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</row>
    <row r="852" ht="12.75" customHeight="1"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</row>
    <row r="853" ht="12.75" customHeight="1"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</row>
    <row r="854" ht="12.75" customHeight="1"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</row>
    <row r="855" ht="12.75" customHeight="1"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</row>
    <row r="856" ht="12.75" customHeight="1"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</row>
    <row r="857" ht="12.75" customHeight="1"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</row>
    <row r="858" ht="12.75" customHeight="1"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</row>
    <row r="859" ht="12.75" customHeight="1"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</row>
    <row r="860" ht="12.75" customHeight="1"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</row>
    <row r="861" ht="12.75" customHeight="1"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</row>
    <row r="862" ht="12.75" customHeight="1"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</row>
    <row r="863" ht="12.75" customHeight="1"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</row>
    <row r="864" ht="12.75" customHeight="1"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</row>
    <row r="865" ht="12.75" customHeight="1"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</row>
    <row r="866" ht="12.75" customHeight="1"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</row>
    <row r="867" ht="12.75" customHeight="1"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</row>
    <row r="868" ht="12.75" customHeight="1"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</row>
    <row r="869" ht="12.75" customHeight="1"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</row>
    <row r="870" ht="12.75" customHeight="1"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</row>
    <row r="871" ht="12.75" customHeight="1"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</row>
    <row r="872" ht="12.75" customHeight="1"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</row>
    <row r="873" ht="12.75" customHeight="1"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</row>
    <row r="874" ht="12.75" customHeight="1"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</row>
    <row r="875" ht="12.75" customHeight="1"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</row>
    <row r="876" ht="12.75" customHeight="1"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</row>
    <row r="877" ht="12.75" customHeight="1"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</row>
    <row r="878" ht="12.75" customHeight="1"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</row>
    <row r="879" ht="12.75" customHeight="1"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</row>
    <row r="880" ht="12.75" customHeight="1"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</row>
    <row r="881" ht="12.75" customHeight="1"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</row>
    <row r="882" ht="12.75" customHeight="1"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</row>
    <row r="883" ht="12.75" customHeight="1"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</row>
    <row r="884" ht="12.75" customHeight="1"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</row>
    <row r="885" ht="12.75" customHeight="1"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</row>
    <row r="886" ht="12.75" customHeight="1"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</row>
    <row r="887" ht="12.75" customHeight="1"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</row>
    <row r="888" ht="12.75" customHeight="1"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</row>
    <row r="889" ht="12.75" customHeight="1"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</row>
    <row r="890" ht="12.75" customHeight="1"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</row>
    <row r="891" ht="12.75" customHeight="1"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</row>
    <row r="892" ht="12.75" customHeight="1"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</row>
    <row r="893" ht="12.75" customHeight="1"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</row>
    <row r="894" ht="12.75" customHeight="1"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</row>
    <row r="895" ht="12.75" customHeight="1"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</row>
    <row r="896" ht="12.75" customHeight="1"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</row>
    <row r="897" ht="12.75" customHeight="1"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</row>
    <row r="898" ht="12.75" customHeight="1"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</row>
    <row r="899" ht="12.75" customHeight="1"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</row>
    <row r="900" ht="12.75" customHeight="1"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</row>
    <row r="901" ht="12.75" customHeight="1"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</row>
    <row r="902" ht="12.75" customHeight="1"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</row>
    <row r="903" ht="12.75" customHeight="1"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</row>
    <row r="904" ht="12.75" customHeight="1"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</row>
    <row r="905" ht="12.75" customHeight="1"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</row>
    <row r="906" ht="12.75" customHeight="1"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</row>
    <row r="907" ht="12.75" customHeight="1"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</row>
    <row r="908" ht="12.75" customHeight="1"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</row>
    <row r="909" ht="12.75" customHeight="1"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</row>
    <row r="910" ht="12.75" customHeight="1"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</row>
    <row r="911" ht="12.75" customHeight="1"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</row>
    <row r="912" ht="12.75" customHeight="1"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</row>
    <row r="913" ht="12.75" customHeight="1"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</row>
    <row r="914" ht="12.75" customHeight="1"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</row>
    <row r="915" ht="12.75" customHeight="1"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</row>
    <row r="916" ht="12.75" customHeight="1"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</row>
    <row r="917" ht="12.75" customHeight="1"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</row>
    <row r="918" ht="12.75" customHeight="1"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</row>
    <row r="919" ht="12.75" customHeight="1"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</row>
    <row r="920" ht="12.75" customHeight="1"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</row>
    <row r="921" ht="12.75" customHeight="1"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</row>
    <row r="922" ht="12.75" customHeight="1"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</row>
    <row r="923" ht="12.75" customHeight="1"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</row>
    <row r="924" ht="12.75" customHeight="1"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</row>
    <row r="925" ht="12.75" customHeight="1"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</row>
    <row r="926" ht="12.75" customHeight="1"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</row>
    <row r="927" ht="12.75" customHeight="1"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</row>
    <row r="928" ht="12.75" customHeight="1"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</row>
    <row r="929" ht="12.75" customHeight="1"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</row>
    <row r="930" ht="12.75" customHeight="1"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</row>
    <row r="931" ht="12.75" customHeight="1"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</row>
    <row r="932" ht="12.75" customHeight="1"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</row>
    <row r="933" ht="12.75" customHeight="1"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</row>
    <row r="934" ht="12.75" customHeight="1"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</row>
    <row r="935" ht="12.75" customHeight="1"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</row>
    <row r="936" ht="12.75" customHeight="1"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</row>
    <row r="937" ht="12.75" customHeight="1"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</row>
    <row r="938" ht="12.75" customHeight="1"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</row>
    <row r="939" ht="12.75" customHeight="1"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</row>
    <row r="940" ht="12.75" customHeight="1"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</row>
    <row r="941" ht="12.75" customHeight="1"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</row>
    <row r="942" ht="12.75" customHeight="1"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</row>
    <row r="943" ht="12.75" customHeight="1"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</row>
    <row r="944" ht="12.75" customHeight="1"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</row>
    <row r="945" ht="12.75" customHeight="1"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</row>
    <row r="946" ht="12.75" customHeight="1"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</row>
    <row r="947" ht="12.75" customHeight="1"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</row>
    <row r="948" ht="12.75" customHeight="1"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</row>
    <row r="949" ht="12.75" customHeight="1"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</row>
    <row r="950" ht="12.75" customHeight="1"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</row>
    <row r="951" ht="12.75" customHeight="1"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</row>
    <row r="952" ht="12.75" customHeight="1"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</row>
    <row r="953" ht="12.75" customHeight="1"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</row>
    <row r="954" ht="12.75" customHeight="1"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</row>
    <row r="955" ht="12.75" customHeight="1"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</row>
    <row r="956" ht="12.75" customHeight="1"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</row>
    <row r="957" ht="12.75" customHeight="1"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</row>
    <row r="958" ht="12.75" customHeight="1"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</row>
    <row r="959" ht="12.75" customHeight="1"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</row>
    <row r="960" ht="12.75" customHeight="1"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  <c r="AA960" s="61"/>
    </row>
    <row r="961" ht="12.75" customHeight="1"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</row>
    <row r="962" ht="12.75" customHeight="1"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  <c r="AA962" s="61"/>
    </row>
    <row r="963" ht="12.75" customHeight="1"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  <c r="AA963" s="61"/>
    </row>
    <row r="964" ht="12.75" customHeight="1"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</row>
    <row r="965" ht="12.75" customHeight="1"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  <c r="AA965" s="61"/>
    </row>
    <row r="966" ht="12.75" customHeight="1"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  <c r="AA966" s="61"/>
    </row>
    <row r="967" ht="12.75" customHeight="1"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</row>
    <row r="968" ht="12.75" customHeight="1"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</row>
    <row r="969" ht="12.75" customHeight="1"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</row>
    <row r="970" ht="12.75" customHeight="1"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  <c r="AA970" s="61"/>
    </row>
    <row r="971" ht="12.75" customHeight="1"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  <c r="AA971" s="61"/>
    </row>
    <row r="972" ht="12.75" customHeight="1"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  <c r="AA972" s="61"/>
    </row>
    <row r="973" ht="12.75" customHeight="1"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  <c r="AA973" s="61"/>
    </row>
    <row r="974" ht="12.75" customHeight="1"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  <c r="AA974" s="61"/>
    </row>
    <row r="975" ht="12.75" customHeight="1"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  <c r="AA975" s="61"/>
    </row>
    <row r="976" ht="12.75" customHeight="1"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  <c r="AA976" s="61"/>
    </row>
    <row r="977" ht="12.75" customHeight="1"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  <c r="AA977" s="61"/>
    </row>
    <row r="978" ht="12.75" customHeight="1"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  <c r="AA978" s="61"/>
    </row>
    <row r="979" ht="12.75" customHeight="1"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  <c r="AA979" s="61"/>
    </row>
    <row r="980" ht="12.75" customHeight="1"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  <c r="AA980" s="61"/>
    </row>
    <row r="981" ht="12.75" customHeight="1"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  <c r="AA981" s="61"/>
    </row>
    <row r="982" ht="12.75" customHeight="1"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  <c r="AA982" s="61"/>
    </row>
    <row r="983" ht="12.75" customHeight="1"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  <c r="AA983" s="61"/>
    </row>
    <row r="984" ht="12.75" customHeight="1"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  <c r="AA984" s="61"/>
    </row>
    <row r="985" ht="12.75" customHeight="1"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  <c r="AA985" s="61"/>
    </row>
    <row r="986" ht="12.75" customHeight="1"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  <c r="AA986" s="61"/>
    </row>
    <row r="987" ht="12.75" customHeight="1"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  <c r="AA987" s="61"/>
    </row>
    <row r="988" ht="12.75" customHeight="1"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  <c r="AA988" s="61"/>
    </row>
    <row r="989" ht="12.75" customHeight="1"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</row>
    <row r="990" ht="12.75" customHeight="1"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</row>
    <row r="991" ht="12.75" customHeight="1"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</row>
    <row r="992" ht="12.75" customHeight="1"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</row>
    <row r="993" ht="12.75" customHeight="1"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</row>
    <row r="994" ht="12.75" customHeight="1"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  <c r="AA994" s="61"/>
    </row>
    <row r="995" ht="12.75" customHeight="1"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  <c r="AA995" s="61"/>
    </row>
    <row r="996" ht="12.75" customHeight="1"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  <c r="AA996" s="61"/>
    </row>
    <row r="997" ht="12.75" customHeight="1"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  <c r="AA997" s="61"/>
    </row>
    <row r="998" ht="12.75" customHeight="1"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  <c r="AA998" s="61"/>
    </row>
    <row r="999" ht="12.75" customHeight="1"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  <c r="AA999" s="61"/>
    </row>
    <row r="1000" ht="12.75" customHeight="1"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</row>
  </sheetData>
  <mergeCells count="51">
    <mergeCell ref="C1:I1"/>
    <mergeCell ref="D6:H6"/>
    <mergeCell ref="J6:N6"/>
    <mergeCell ref="S8:U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E72:G72"/>
    <mergeCell ref="I72:K72"/>
    <mergeCell ref="E74:G74"/>
    <mergeCell ref="I74:K74"/>
    <mergeCell ref="E87:G87"/>
    <mergeCell ref="I87:K87"/>
    <mergeCell ref="E100:G100"/>
    <mergeCell ref="I100:K100"/>
    <mergeCell ref="E113:G113"/>
    <mergeCell ref="I113:K113"/>
    <mergeCell ref="I126:K126"/>
    <mergeCell ref="E126:G126"/>
    <mergeCell ref="E139:G139"/>
    <mergeCell ref="I139:K139"/>
    <mergeCell ref="E152:G152"/>
    <mergeCell ref="I152:K152"/>
    <mergeCell ref="E170:G170"/>
    <mergeCell ref="I170:K170"/>
    <mergeCell ref="E183:G183"/>
    <mergeCell ref="I183:K183"/>
    <mergeCell ref="E196:G196"/>
    <mergeCell ref="I196:K196"/>
    <mergeCell ref="E209:G209"/>
    <mergeCell ref="I209:K209"/>
    <mergeCell ref="I222:K222"/>
    <mergeCell ref="E274:G274"/>
    <mergeCell ref="I274:K274"/>
    <mergeCell ref="E222:G222"/>
    <mergeCell ref="E235:G235"/>
    <mergeCell ref="I235:K235"/>
    <mergeCell ref="E248:G248"/>
    <mergeCell ref="I248:K248"/>
    <mergeCell ref="E261:G261"/>
    <mergeCell ref="I261:K261"/>
  </mergeCells>
  <dataValidations>
    <dataValidation type="list" allowBlank="1" sqref="S10:S23 U10:U23">
      <formula1>$AI$9:$AI$34</formula1>
    </dataValidation>
  </dataValidations>
  <printOptions horizontalCentered="1" verticalCentered="1"/>
  <pageMargins bottom="0.1968503937007874" footer="0.0" header="0.0" left="0.0" right="0.0" top="1.141732283464567"/>
  <pageSetup paperSize="5" scale="8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2008-07-17T20:48:42Z</dcterms:created>
  <dc:creator>Sistemas</dc:creator>
</cp:coreProperties>
</file>